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etelmtu-my.sharepoint.com/personal/mart_viileberg_eetel_ee/Documents/Üritused (töövarju päev jne)/"/>
    </mc:Choice>
  </mc:AlternateContent>
  <bookViews>
    <workbookView xWindow="0" yWindow="0" windowWidth="20490" windowHeight="6930"/>
  </bookViews>
  <sheets>
    <sheet name="Kart 2017" sheetId="4" r:id="rId1"/>
    <sheet name="Sheet1" sheetId="9" r:id="rId2"/>
  </sheets>
  <definedNames>
    <definedName name="_xlnm.Print_Area" localSheetId="0">'Kart 2017'!$A$1:$AH$37</definedName>
    <definedName name="_xlnm.Print_Titles" localSheetId="0">'Kart 2017'!$A:$B,'Kart 2017'!$1:$1</definedName>
  </definedNames>
  <calcPr calcId="171027" concurrentCalc="0"/>
</workbook>
</file>

<file path=xl/calcChain.xml><?xml version="1.0" encoding="utf-8"?>
<calcChain xmlns="http://schemas.openxmlformats.org/spreadsheetml/2006/main">
  <c r="W37" i="4" l="1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W3" i="4"/>
  <c r="W2" i="4"/>
  <c r="S35" i="4"/>
  <c r="S36" i="4"/>
  <c r="S37" i="4"/>
  <c r="D35" i="4"/>
  <c r="I35" i="4"/>
  <c r="F36" i="4"/>
  <c r="I36" i="4"/>
  <c r="H37" i="4"/>
  <c r="I37" i="4"/>
  <c r="Y35" i="4"/>
  <c r="S32" i="4"/>
  <c r="S33" i="4"/>
  <c r="S34" i="4"/>
  <c r="D32" i="4"/>
  <c r="I32" i="4"/>
  <c r="F33" i="4"/>
  <c r="I33" i="4"/>
  <c r="H34" i="4"/>
  <c r="I34" i="4"/>
  <c r="Y32" i="4"/>
  <c r="S29" i="4"/>
  <c r="S30" i="4"/>
  <c r="S31" i="4"/>
  <c r="D29" i="4"/>
  <c r="I29" i="4"/>
  <c r="F30" i="4"/>
  <c r="I30" i="4"/>
  <c r="H31" i="4"/>
  <c r="I31" i="4"/>
  <c r="Y29" i="4"/>
  <c r="S23" i="4"/>
  <c r="S24" i="4"/>
  <c r="S25" i="4"/>
  <c r="D23" i="4"/>
  <c r="I23" i="4"/>
  <c r="F24" i="4"/>
  <c r="I24" i="4"/>
  <c r="H25" i="4"/>
  <c r="I25" i="4"/>
  <c r="Y23" i="4"/>
  <c r="S26" i="4"/>
  <c r="S27" i="4"/>
  <c r="S28" i="4"/>
  <c r="D26" i="4"/>
  <c r="I26" i="4"/>
  <c r="F27" i="4"/>
  <c r="I27" i="4"/>
  <c r="H28" i="4"/>
  <c r="I28" i="4"/>
  <c r="Y26" i="4"/>
  <c r="S20" i="4"/>
  <c r="S21" i="4"/>
  <c r="S22" i="4"/>
  <c r="D20" i="4"/>
  <c r="I20" i="4"/>
  <c r="F21" i="4"/>
  <c r="I21" i="4"/>
  <c r="H22" i="4"/>
  <c r="I22" i="4"/>
  <c r="Y20" i="4"/>
  <c r="S17" i="4"/>
  <c r="S18" i="4"/>
  <c r="S19" i="4"/>
  <c r="D17" i="4"/>
  <c r="I17" i="4"/>
  <c r="F18" i="4"/>
  <c r="I18" i="4"/>
  <c r="H19" i="4"/>
  <c r="I19" i="4"/>
  <c r="Y17" i="4"/>
  <c r="S14" i="4"/>
  <c r="S15" i="4"/>
  <c r="S16" i="4"/>
  <c r="D14" i="4"/>
  <c r="I14" i="4"/>
  <c r="F15" i="4"/>
  <c r="I15" i="4"/>
  <c r="H16" i="4"/>
  <c r="I16" i="4"/>
  <c r="Y14" i="4"/>
  <c r="S11" i="4"/>
  <c r="S12" i="4"/>
  <c r="S13" i="4"/>
  <c r="D11" i="4"/>
  <c r="I11" i="4"/>
  <c r="F12" i="4"/>
  <c r="I12" i="4"/>
  <c r="H13" i="4"/>
  <c r="I13" i="4"/>
  <c r="Y11" i="4"/>
  <c r="S8" i="4"/>
  <c r="S9" i="4"/>
  <c r="S10" i="4"/>
  <c r="D8" i="4"/>
  <c r="I8" i="4"/>
  <c r="F9" i="4"/>
  <c r="I9" i="4"/>
  <c r="H10" i="4"/>
  <c r="I10" i="4"/>
  <c r="Y8" i="4"/>
  <c r="S5" i="4"/>
  <c r="S6" i="4"/>
  <c r="S7" i="4"/>
  <c r="D5" i="4"/>
  <c r="I5" i="4"/>
  <c r="F6" i="4"/>
  <c r="I6" i="4"/>
  <c r="H7" i="4"/>
  <c r="I7" i="4"/>
  <c r="Y5" i="4"/>
  <c r="S2" i="4"/>
  <c r="S3" i="4"/>
  <c r="S4" i="4"/>
  <c r="D2" i="4"/>
  <c r="I2" i="4"/>
  <c r="F3" i="4"/>
  <c r="I3" i="4"/>
  <c r="H4" i="4"/>
  <c r="I4" i="4"/>
  <c r="Y2" i="4"/>
  <c r="Z5" i="4"/>
  <c r="Z10" i="4"/>
  <c r="Z8" i="4"/>
  <c r="Z2" i="4"/>
  <c r="Z18" i="4"/>
  <c r="Z3" i="4"/>
  <c r="Z4" i="4"/>
  <c r="Z6" i="4"/>
  <c r="Z7" i="4"/>
  <c r="Z9" i="4"/>
  <c r="Z33" i="4"/>
  <c r="Z11" i="4"/>
  <c r="Z12" i="4"/>
  <c r="Z13" i="4"/>
  <c r="Z14" i="4"/>
  <c r="Z15" i="4"/>
  <c r="Z16" i="4"/>
  <c r="Z17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4" i="4"/>
  <c r="Z35" i="4"/>
  <c r="Z36" i="4"/>
  <c r="Z37" i="4"/>
  <c r="AB33" i="4"/>
  <c r="AD33" i="4"/>
  <c r="AB36" i="4"/>
  <c r="AD36" i="4"/>
  <c r="AB2" i="4"/>
  <c r="AD2" i="4"/>
  <c r="AB3" i="4"/>
  <c r="AD3" i="4"/>
  <c r="AB5" i="4"/>
  <c r="AD5" i="4"/>
  <c r="AB6" i="4"/>
  <c r="AD6" i="4"/>
  <c r="AB8" i="4"/>
  <c r="AD8" i="4"/>
  <c r="AB9" i="4"/>
  <c r="AD9" i="4"/>
  <c r="AB11" i="4"/>
  <c r="AD11" i="4"/>
  <c r="AB12" i="4"/>
  <c r="AD12" i="4"/>
  <c r="AB14" i="4"/>
  <c r="AD14" i="4"/>
  <c r="AB15" i="4"/>
  <c r="AD15" i="4"/>
  <c r="AB17" i="4"/>
  <c r="AD17" i="4"/>
  <c r="AB18" i="4"/>
  <c r="AD18" i="4"/>
  <c r="AB20" i="4"/>
  <c r="AD20" i="4"/>
  <c r="AB21" i="4"/>
  <c r="AD21" i="4"/>
  <c r="AB23" i="4"/>
  <c r="AD23" i="4"/>
  <c r="AB24" i="4"/>
  <c r="AD24" i="4"/>
  <c r="AB26" i="4"/>
  <c r="AD26" i="4"/>
  <c r="AB27" i="4"/>
  <c r="AD27" i="4"/>
  <c r="AB29" i="4"/>
  <c r="AD29" i="4"/>
  <c r="AB30" i="4"/>
  <c r="AD30" i="4"/>
  <c r="AB32" i="4"/>
  <c r="AD32" i="4"/>
  <c r="AB35" i="4"/>
  <c r="AD35" i="4"/>
  <c r="AD4" i="4"/>
  <c r="AD7" i="4"/>
  <c r="AD10" i="4"/>
  <c r="AD13" i="4"/>
  <c r="AD16" i="4"/>
  <c r="AD19" i="4"/>
  <c r="AD22" i="4"/>
  <c r="AD25" i="4"/>
  <c r="AD28" i="4"/>
  <c r="AD31" i="4"/>
  <c r="AD34" i="4"/>
  <c r="AD37" i="4"/>
  <c r="AF36" i="4"/>
  <c r="AE33" i="4"/>
  <c r="AC4" i="4"/>
  <c r="AE4" i="4"/>
  <c r="AC7" i="4"/>
  <c r="AE7" i="4"/>
  <c r="AC10" i="4"/>
  <c r="AE10" i="4"/>
  <c r="AC13" i="4"/>
  <c r="AE13" i="4"/>
  <c r="AC16" i="4"/>
  <c r="AE16" i="4"/>
  <c r="AC19" i="4"/>
  <c r="AE19" i="4"/>
  <c r="AC22" i="4"/>
  <c r="AE22" i="4"/>
  <c r="AC25" i="4"/>
  <c r="AE25" i="4"/>
  <c r="AC28" i="4"/>
  <c r="AE28" i="4"/>
  <c r="AC31" i="4"/>
  <c r="AE31" i="4"/>
  <c r="AC34" i="4"/>
  <c r="AE34" i="4"/>
  <c r="AC37" i="4"/>
  <c r="AE37" i="4"/>
  <c r="AE36" i="4"/>
  <c r="AE2" i="4"/>
  <c r="AE3" i="4"/>
  <c r="AE5" i="4"/>
  <c r="AE6" i="4"/>
  <c r="AE8" i="4"/>
  <c r="AE9" i="4"/>
  <c r="AE11" i="4"/>
  <c r="AE12" i="4"/>
  <c r="AE14" i="4"/>
  <c r="AE15" i="4"/>
  <c r="AE17" i="4"/>
  <c r="AE18" i="4"/>
  <c r="AE20" i="4"/>
  <c r="AE21" i="4"/>
  <c r="AE23" i="4"/>
  <c r="AE24" i="4"/>
  <c r="AE26" i="4"/>
  <c r="AE27" i="4"/>
  <c r="AE29" i="4"/>
  <c r="AE30" i="4"/>
  <c r="AE32" i="4"/>
  <c r="AE35" i="4"/>
  <c r="AG36" i="4"/>
  <c r="AH36" i="4"/>
  <c r="T3" i="4"/>
  <c r="J3" i="4"/>
  <c r="Q3" i="4"/>
  <c r="R3" i="4"/>
  <c r="T4" i="4"/>
  <c r="J4" i="4"/>
  <c r="Q4" i="4"/>
  <c r="R4" i="4"/>
  <c r="T5" i="4"/>
  <c r="R5" i="4"/>
  <c r="T6" i="4"/>
  <c r="J6" i="4"/>
  <c r="Q6" i="4"/>
  <c r="R6" i="4"/>
  <c r="T7" i="4"/>
  <c r="R7" i="4"/>
  <c r="T8" i="4"/>
  <c r="R8" i="4"/>
  <c r="T9" i="4"/>
  <c r="J9" i="4"/>
  <c r="Q9" i="4"/>
  <c r="R9" i="4"/>
  <c r="T10" i="4"/>
  <c r="R10" i="4"/>
  <c r="T11" i="4"/>
  <c r="J11" i="4"/>
  <c r="Q11" i="4"/>
  <c r="R11" i="4"/>
  <c r="T12" i="4"/>
  <c r="J12" i="4"/>
  <c r="Q12" i="4"/>
  <c r="R12" i="4"/>
  <c r="T13" i="4"/>
  <c r="J13" i="4"/>
  <c r="Q13" i="4"/>
  <c r="R13" i="4"/>
  <c r="T14" i="4"/>
  <c r="J14" i="4"/>
  <c r="Q14" i="4"/>
  <c r="R14" i="4"/>
  <c r="T15" i="4"/>
  <c r="J15" i="4"/>
  <c r="Q15" i="4"/>
  <c r="R15" i="4"/>
  <c r="T16" i="4"/>
  <c r="J16" i="4"/>
  <c r="Q16" i="4"/>
  <c r="R16" i="4"/>
  <c r="T17" i="4"/>
  <c r="J17" i="4"/>
  <c r="Q17" i="4"/>
  <c r="R17" i="4"/>
  <c r="T18" i="4"/>
  <c r="J18" i="4"/>
  <c r="Q18" i="4"/>
  <c r="R18" i="4"/>
  <c r="T19" i="4"/>
  <c r="J19" i="4"/>
  <c r="Q19" i="4"/>
  <c r="R19" i="4"/>
  <c r="T20" i="4"/>
  <c r="J20" i="4"/>
  <c r="Q20" i="4"/>
  <c r="R20" i="4"/>
  <c r="T21" i="4"/>
  <c r="J21" i="4"/>
  <c r="Q21" i="4"/>
  <c r="R21" i="4"/>
  <c r="T22" i="4"/>
  <c r="J22" i="4"/>
  <c r="Q22" i="4"/>
  <c r="R22" i="4"/>
  <c r="T23" i="4"/>
  <c r="J23" i="4"/>
  <c r="Q23" i="4"/>
  <c r="R23" i="4"/>
  <c r="T24" i="4"/>
  <c r="J24" i="4"/>
  <c r="Q24" i="4"/>
  <c r="R24" i="4"/>
  <c r="T25" i="4"/>
  <c r="J25" i="4"/>
  <c r="Q25" i="4"/>
  <c r="R25" i="4"/>
  <c r="T26" i="4"/>
  <c r="J26" i="4"/>
  <c r="Q26" i="4"/>
  <c r="R26" i="4"/>
  <c r="T27" i="4"/>
  <c r="J27" i="4"/>
  <c r="Q27" i="4"/>
  <c r="R27" i="4"/>
  <c r="T28" i="4"/>
  <c r="J28" i="4"/>
  <c r="Q28" i="4"/>
  <c r="R28" i="4"/>
  <c r="T29" i="4"/>
  <c r="J29" i="4"/>
  <c r="Q29" i="4"/>
  <c r="R29" i="4"/>
  <c r="T30" i="4"/>
  <c r="R30" i="4"/>
  <c r="T31" i="4"/>
  <c r="J31" i="4"/>
  <c r="Q31" i="4"/>
  <c r="R31" i="4"/>
  <c r="T32" i="4"/>
  <c r="J32" i="4"/>
  <c r="Q32" i="4"/>
  <c r="R32" i="4"/>
  <c r="T33" i="4"/>
  <c r="R33" i="4"/>
  <c r="T34" i="4"/>
  <c r="J34" i="4"/>
  <c r="Q34" i="4"/>
  <c r="R34" i="4"/>
  <c r="T35" i="4"/>
  <c r="J35" i="4"/>
  <c r="Q35" i="4"/>
  <c r="R35" i="4"/>
  <c r="T36" i="4"/>
  <c r="R36" i="4"/>
  <c r="T37" i="4"/>
  <c r="R37" i="4"/>
  <c r="T2" i="4"/>
  <c r="R2" i="4"/>
  <c r="V39" i="4"/>
  <c r="J8" i="4"/>
  <c r="Q8" i="4"/>
  <c r="J10" i="4"/>
  <c r="Q10" i="4"/>
  <c r="J30" i="4"/>
  <c r="Q30" i="4"/>
  <c r="J2" i="4"/>
  <c r="Q2" i="4"/>
  <c r="J5" i="4"/>
  <c r="Q5" i="4"/>
  <c r="J37" i="4"/>
  <c r="Q37" i="4"/>
  <c r="J33" i="4"/>
  <c r="Q33" i="4"/>
  <c r="J36" i="4"/>
  <c r="Q36" i="4"/>
  <c r="J7" i="4"/>
  <c r="Q7" i="4"/>
  <c r="AA29" i="4"/>
  <c r="R1" i="4"/>
  <c r="U12" i="4"/>
  <c r="U11" i="4"/>
  <c r="U10" i="4"/>
  <c r="AA20" i="4"/>
  <c r="AA2" i="4"/>
  <c r="AA14" i="4"/>
  <c r="AA26" i="4"/>
  <c r="AA8" i="4"/>
  <c r="AA32" i="4"/>
  <c r="AA23" i="4"/>
  <c r="AA35" i="4"/>
  <c r="AA5" i="4"/>
  <c r="AA11" i="4"/>
  <c r="AA17" i="4"/>
  <c r="U31" i="4"/>
  <c r="U33" i="4"/>
  <c r="U22" i="4"/>
  <c r="U13" i="4"/>
  <c r="U28" i="4"/>
  <c r="U14" i="4"/>
  <c r="U6" i="4"/>
  <c r="U25" i="4"/>
  <c r="U8" i="4"/>
  <c r="U29" i="4"/>
  <c r="U23" i="4"/>
  <c r="U20" i="4"/>
  <c r="U37" i="4"/>
  <c r="U26" i="4"/>
  <c r="U4" i="4"/>
  <c r="U5" i="4"/>
  <c r="U34" i="4"/>
  <c r="U21" i="4"/>
  <c r="U24" i="4"/>
  <c r="U36" i="4"/>
  <c r="U16" i="4"/>
  <c r="U3" i="4"/>
  <c r="U27" i="4"/>
  <c r="U18" i="4"/>
  <c r="U35" i="4"/>
  <c r="U17" i="4"/>
  <c r="U7" i="4"/>
  <c r="U9" i="4"/>
  <c r="U30" i="4"/>
  <c r="U19" i="4"/>
  <c r="U2" i="4"/>
  <c r="U15" i="4"/>
  <c r="U32" i="4"/>
  <c r="U39" i="4"/>
  <c r="AF14" i="4"/>
  <c r="AF9" i="4"/>
  <c r="AG37" i="4"/>
  <c r="AG24" i="4"/>
  <c r="AG32" i="4"/>
  <c r="AG26" i="4"/>
  <c r="AG30" i="4"/>
  <c r="AG2" i="4"/>
  <c r="AG14" i="4"/>
  <c r="AH14" i="4"/>
  <c r="AG29" i="4"/>
  <c r="AG9" i="4"/>
  <c r="AG17" i="4"/>
  <c r="AG12" i="4"/>
  <c r="AG15" i="4"/>
  <c r="AG35" i="4"/>
  <c r="AG11" i="4"/>
  <c r="AG5" i="4"/>
  <c r="AG18" i="4"/>
  <c r="AG21" i="4"/>
  <c r="AG6" i="4"/>
  <c r="AG4" i="4"/>
  <c r="AG27" i="4"/>
  <c r="AG3" i="4"/>
  <c r="AG8" i="4"/>
  <c r="AG20" i="4"/>
  <c r="AG23" i="4"/>
  <c r="AG25" i="4"/>
  <c r="AF20" i="4"/>
  <c r="AF6" i="4"/>
  <c r="AG13" i="4"/>
  <c r="AF24" i="4"/>
  <c r="AH24" i="4"/>
  <c r="AF29" i="4"/>
  <c r="AH29" i="4"/>
  <c r="AF18" i="4"/>
  <c r="AH18" i="4"/>
  <c r="AF5" i="4"/>
  <c r="AG22" i="4"/>
  <c r="AF8" i="4"/>
  <c r="AH9" i="4"/>
  <c r="AF27" i="4"/>
  <c r="AH27" i="4"/>
  <c r="AF23" i="4"/>
  <c r="AF26" i="4"/>
  <c r="AH26" i="4"/>
  <c r="AF32" i="4"/>
  <c r="AG31" i="4"/>
  <c r="AF21" i="4"/>
  <c r="AH21" i="4"/>
  <c r="AG7" i="4"/>
  <c r="AG28" i="4"/>
  <c r="AF4" i="4"/>
  <c r="AF37" i="4"/>
  <c r="AH37" i="4"/>
  <c r="AF2" i="4"/>
  <c r="AF33" i="4"/>
  <c r="AF19" i="4"/>
  <c r="AF34" i="4"/>
  <c r="AF22" i="4"/>
  <c r="AF31" i="4"/>
  <c r="AH31" i="4"/>
  <c r="AF7" i="4"/>
  <c r="AF10" i="4"/>
  <c r="AF25" i="4"/>
  <c r="AF16" i="4"/>
  <c r="AF13" i="4"/>
  <c r="AG34" i="4"/>
  <c r="AG19" i="4"/>
  <c r="AF17" i="4"/>
  <c r="AF35" i="4"/>
  <c r="AH35" i="4"/>
  <c r="AF12" i="4"/>
  <c r="AF28" i="4"/>
  <c r="AF15" i="4"/>
  <c r="AF30" i="4"/>
  <c r="AG16" i="4"/>
  <c r="AG10" i="4"/>
  <c r="AF11" i="4"/>
  <c r="AF3" i="4"/>
  <c r="AH3" i="4"/>
  <c r="AG33" i="4"/>
  <c r="AH8" i="4"/>
  <c r="AH15" i="4"/>
  <c r="AH30" i="4"/>
  <c r="AH11" i="4"/>
  <c r="AH17" i="4"/>
  <c r="AH2" i="4"/>
  <c r="AH7" i="4"/>
  <c r="AH5" i="4"/>
  <c r="AH12" i="4"/>
  <c r="AH10" i="4"/>
  <c r="AH34" i="4"/>
  <c r="AH22" i="4"/>
  <c r="AH25" i="4"/>
  <c r="AH19" i="4"/>
  <c r="AH13" i="4"/>
  <c r="AH23" i="4"/>
  <c r="AH16" i="4"/>
  <c r="AH33" i="4"/>
  <c r="AH28" i="4"/>
  <c r="AH32" i="4"/>
  <c r="AH6" i="4"/>
  <c r="AH20" i="4"/>
  <c r="AH4" i="4"/>
</calcChain>
</file>

<file path=xl/sharedStrings.xml><?xml version="1.0" encoding="utf-8"?>
<sst xmlns="http://schemas.openxmlformats.org/spreadsheetml/2006/main" count="76" uniqueCount="62">
  <si>
    <t>Koht</t>
  </si>
  <si>
    <t>Parim aeg</t>
  </si>
  <si>
    <t>Valeria Zaplava</t>
  </si>
  <si>
    <t>Peeter Mahlapuu</t>
  </si>
  <si>
    <t>finaal</t>
  </si>
  <si>
    <t>Ensto Ensek AS</t>
  </si>
  <si>
    <t>Teet Tähepõld</t>
  </si>
  <si>
    <t>Krister Peetmaa</t>
  </si>
  <si>
    <t>Merle Peetmaa</t>
  </si>
  <si>
    <t>KOHT</t>
  </si>
  <si>
    <t>ABB AS</t>
  </si>
  <si>
    <t>Meeskond</t>
  </si>
  <si>
    <t>Osaleja</t>
  </si>
  <si>
    <t>Aeg</t>
  </si>
  <si>
    <t>LEONHARD WEISS ENERGY</t>
  </si>
  <si>
    <t>Vladislav Arutjunjan</t>
  </si>
  <si>
    <t>Punkte I</t>
  </si>
  <si>
    <t>Koht I</t>
  </si>
  <si>
    <t>Punkte II</t>
  </si>
  <si>
    <t>Koht II</t>
  </si>
  <si>
    <t>Punkte F</t>
  </si>
  <si>
    <t>Koht F</t>
  </si>
  <si>
    <t>Kokku punkte</t>
  </si>
  <si>
    <t>Meeskond punkte</t>
  </si>
  <si>
    <t>Mehed</t>
  </si>
  <si>
    <t>Naised</t>
  </si>
  <si>
    <t>Tõnis Liiber</t>
  </si>
  <si>
    <t>Kairi Tänav</t>
  </si>
  <si>
    <t>Finaalis</t>
  </si>
  <si>
    <t>HE Elektrotehnika AS</t>
  </si>
  <si>
    <t>Siim Türk</t>
  </si>
  <si>
    <t>Kristel Müntel</t>
  </si>
  <si>
    <t>Energo Veritas OÜ</t>
  </si>
  <si>
    <t>E-Service AS I</t>
  </si>
  <si>
    <t>Mauri Randma</t>
  </si>
  <si>
    <t>Lenel Kasepuu</t>
  </si>
  <si>
    <t>SLO Eesti AS</t>
  </si>
  <si>
    <t>Kaidi Piiskoppel</t>
  </si>
  <si>
    <t>Andrus Kuiva</t>
  </si>
  <si>
    <t>Kenneth Niinepuu</t>
  </si>
  <si>
    <t>TERA AS</t>
  </si>
  <si>
    <t>Madis Mahlapuu</t>
  </si>
  <si>
    <t>Elrek-Mont OÜ</t>
  </si>
  <si>
    <t>Ardi Eskel</t>
  </si>
  <si>
    <t>Priit Nüürsepp</t>
  </si>
  <si>
    <t>Anne Jõemets</t>
  </si>
  <si>
    <t>Maarja Peet</t>
  </si>
  <si>
    <t>Sven-Erik Talivere</t>
  </si>
  <si>
    <t>Meelis Korpa</t>
  </si>
  <si>
    <t>Allan Peetmaa</t>
  </si>
  <si>
    <t>Andreo Haas</t>
  </si>
  <si>
    <t>Viru Elektrikaubandus AS</t>
  </si>
  <si>
    <t>Meelis Keiv</t>
  </si>
  <si>
    <t>Viljar Jahtmaa</t>
  </si>
  <si>
    <t>Virve Sidron</t>
  </si>
  <si>
    <t>Silver Aiaste</t>
  </si>
  <si>
    <t>Liisa-Mona Jallai</t>
  </si>
  <si>
    <t>Merle Lindmäe</t>
  </si>
  <si>
    <t>E-Service AS II</t>
  </si>
  <si>
    <t>E-Service AS III</t>
  </si>
  <si>
    <t>Kaupo Lepisk</t>
  </si>
  <si>
    <t>Hanno Luts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</si>
</sst>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3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7" fontId="0" fillId="0" borderId="0" xfId="0" applyNumberFormat="1"/>
    <xf numFmtId="47" fontId="1" fillId="0" borderId="0" xfId="0" applyNumberFormat="1" applyFont="1"/>
    <xf numFmtId="0" fontId="1" fillId="0" borderId="0" xfId="0" applyFont="1" applyAlignment="1">
      <alignment horizontal="center" textRotation="90" wrapText="1"/>
    </xf>
    <xf numFmtId="47" fontId="1" fillId="0" borderId="0" xfId="0" applyNumberFormat="1" applyFont="1" applyAlignment="1">
      <alignment horizontal="center" textRotation="90" wrapText="1"/>
    </xf>
    <xf numFmtId="1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textRotation="90"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7" fontId="0" fillId="0" borderId="0" xfId="0" applyNumberFormat="1" applyBorder="1"/>
    <xf numFmtId="1" fontId="0" fillId="0" borderId="0" xfId="0" applyNumberFormat="1" applyBorder="1"/>
    <xf numFmtId="0" fontId="1" fillId="0" borderId="2" xfId="0" applyFont="1" applyBorder="1"/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7" fontId="0" fillId="0" borderId="2" xfId="0" applyNumberFormat="1" applyBorder="1"/>
    <xf numFmtId="1" fontId="0" fillId="0" borderId="2" xfId="0" applyNumberFormat="1" applyBorder="1"/>
    <xf numFmtId="0" fontId="1" fillId="0" borderId="0" xfId="0" applyFont="1" applyAlignment="1">
      <alignment horizontal="center" textRotation="90"/>
    </xf>
    <xf numFmtId="0" fontId="1" fillId="0" borderId="1" xfId="0" applyFont="1" applyBorder="1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7" fontId="0" fillId="0" borderId="1" xfId="0" applyNumberFormat="1" applyBorder="1"/>
    <xf numFmtId="1" fontId="0" fillId="0" borderId="1" xfId="0" applyNumberFormat="1" applyBorder="1"/>
    <xf numFmtId="0" fontId="2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3" fontId="0" fillId="0" borderId="0" xfId="0" applyNumberFormat="1" applyFill="1" applyBorder="1"/>
    <xf numFmtId="47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1" fillId="0" borderId="0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0" xfId="0" applyNumberFormat="1" applyFont="1" applyFill="1" applyBorder="1"/>
    <xf numFmtId="164" fontId="0" fillId="0" borderId="0" xfId="0" applyNumberFormat="1" applyBorder="1"/>
    <xf numFmtId="164" fontId="0" fillId="0" borderId="2" xfId="0" applyNumberFormat="1" applyBorder="1"/>
    <xf numFmtId="164" fontId="0" fillId="0" borderId="0" xfId="0" applyNumberFormat="1"/>
    <xf numFmtId="164" fontId="0" fillId="0" borderId="1" xfId="0" applyNumberFormat="1" applyBorder="1"/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FF4FF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41" sqref="M41"/>
    </sheetView>
  </sheetViews>
  <sheetFormatPr defaultRowHeight="12.75" x14ac:dyDescent="0.2"/>
  <cols>
    <col min="1" max="1" width="18" style="14" customWidth="1"/>
    <col min="2" max="2" width="17.42578125" bestFit="1" customWidth="1"/>
    <col min="3" max="3" width="8.140625" bestFit="1" customWidth="1"/>
    <col min="4" max="4" width="3.28515625" bestFit="1" customWidth="1"/>
    <col min="5" max="5" width="8.140625" bestFit="1" customWidth="1"/>
    <col min="6" max="6" width="3.28515625" bestFit="1" customWidth="1"/>
    <col min="7" max="7" width="8.140625" bestFit="1" customWidth="1"/>
    <col min="8" max="8" width="3.28515625" bestFit="1" customWidth="1"/>
    <col min="9" max="9" width="3.28515625" style="11" bestFit="1" customWidth="1"/>
    <col min="10" max="10" width="4.5703125" customWidth="1"/>
    <col min="11" max="11" width="8.140625" bestFit="1" customWidth="1"/>
    <col min="12" max="12" width="3.28515625" bestFit="1" customWidth="1"/>
    <col min="13" max="13" width="8.140625" bestFit="1" customWidth="1"/>
    <col min="14" max="14" width="3.28515625" bestFit="1" customWidth="1"/>
    <col min="15" max="15" width="8.140625" bestFit="1" customWidth="1"/>
    <col min="16" max="16" width="3.28515625" style="2" bestFit="1" customWidth="1"/>
    <col min="17" max="17" width="11.5703125" customWidth="1"/>
    <col min="18" max="18" width="5.140625" hidden="1" customWidth="1"/>
    <col min="19" max="19" width="5.7109375" style="11" bestFit="1" customWidth="1"/>
    <col min="20" max="20" width="3.28515625" bestFit="1" customWidth="1"/>
    <col min="21" max="21" width="3.42578125" bestFit="1" customWidth="1"/>
    <col min="22" max="22" width="8.140625" bestFit="1" customWidth="1"/>
    <col min="23" max="23" width="5.7109375" style="11" bestFit="1" customWidth="1"/>
    <col min="24" max="24" width="5.140625" bestFit="1" customWidth="1"/>
    <col min="25" max="25" width="10" style="34" customWidth="1"/>
    <col min="26" max="26" width="5.7109375" bestFit="1" customWidth="1"/>
    <col min="27" max="27" width="6" style="9" bestFit="1" customWidth="1"/>
    <col min="28" max="28" width="6.5703125" style="2" bestFit="1" customWidth="1"/>
    <col min="29" max="29" width="7.85546875" style="2" customWidth="1"/>
    <col min="30" max="31" width="7.140625" style="2" hidden="1" customWidth="1"/>
    <col min="32" max="33" width="3" style="2" hidden="1" customWidth="1"/>
    <col min="34" max="34" width="10.7109375" bestFit="1" customWidth="1"/>
  </cols>
  <sheetData>
    <row r="1" spans="1:35" ht="41.25" customHeight="1" x14ac:dyDescent="0.2">
      <c r="A1" s="13" t="s">
        <v>11</v>
      </c>
      <c r="B1" s="1" t="s">
        <v>12</v>
      </c>
      <c r="C1" s="5" t="s">
        <v>13</v>
      </c>
      <c r="D1" s="5" t="s">
        <v>0</v>
      </c>
      <c r="E1" s="5" t="s">
        <v>13</v>
      </c>
      <c r="F1" s="5" t="s">
        <v>0</v>
      </c>
      <c r="G1" s="5" t="s">
        <v>13</v>
      </c>
      <c r="H1" s="5" t="s">
        <v>0</v>
      </c>
      <c r="I1" s="10" t="s">
        <v>16</v>
      </c>
      <c r="J1" s="5" t="s">
        <v>17</v>
      </c>
      <c r="K1" s="5" t="s">
        <v>13</v>
      </c>
      <c r="L1" s="5" t="s">
        <v>0</v>
      </c>
      <c r="M1" s="5" t="s">
        <v>13</v>
      </c>
      <c r="N1" s="5" t="s">
        <v>0</v>
      </c>
      <c r="O1" s="5" t="s">
        <v>13</v>
      </c>
      <c r="P1" s="5" t="s">
        <v>0</v>
      </c>
      <c r="Q1" s="5" t="s">
        <v>1</v>
      </c>
      <c r="R1" s="6">
        <f>+MIN(R2:R37)</f>
        <v>1.7592592592592592E-3</v>
      </c>
      <c r="S1" s="10" t="s">
        <v>18</v>
      </c>
      <c r="T1" s="5" t="s">
        <v>19</v>
      </c>
      <c r="U1" s="5" t="s">
        <v>28</v>
      </c>
      <c r="V1" s="5" t="s">
        <v>4</v>
      </c>
      <c r="W1" s="10" t="s">
        <v>20</v>
      </c>
      <c r="X1" s="5" t="s">
        <v>21</v>
      </c>
      <c r="Y1" s="12" t="s">
        <v>23</v>
      </c>
      <c r="Z1" s="5" t="s">
        <v>22</v>
      </c>
      <c r="AA1" s="8" t="s">
        <v>9</v>
      </c>
      <c r="AB1" s="27" t="s">
        <v>24</v>
      </c>
      <c r="AC1" s="27" t="s">
        <v>25</v>
      </c>
      <c r="AD1" s="27"/>
      <c r="AE1" s="27"/>
      <c r="AF1" s="27"/>
      <c r="AG1" s="27"/>
      <c r="AH1" s="1"/>
      <c r="AI1" s="1"/>
    </row>
    <row r="2" spans="1:35" s="16" customFormat="1" x14ac:dyDescent="0.2">
      <c r="A2" s="56" t="s">
        <v>29</v>
      </c>
      <c r="B2" s="15" t="s">
        <v>60</v>
      </c>
      <c r="C2" s="40">
        <v>7.4074074074074068E-3</v>
      </c>
      <c r="D2" s="16">
        <f>+RANK(C2,C$2:C$37,1)</f>
        <v>5</v>
      </c>
      <c r="E2" s="45"/>
      <c r="G2" s="45"/>
      <c r="I2" s="17">
        <f>13-D2</f>
        <v>8</v>
      </c>
      <c r="J2" s="16">
        <f>+RANK(I2,I$2:I$37)</f>
        <v>13</v>
      </c>
      <c r="K2" s="40">
        <v>7.4074074074074068E-3</v>
      </c>
      <c r="L2" s="16">
        <v>1</v>
      </c>
      <c r="M2" s="45"/>
      <c r="O2" s="45"/>
      <c r="P2" s="18"/>
      <c r="Q2" s="45">
        <f t="shared" ref="Q2:Q4" si="0">+MIN(C2:P2)</f>
        <v>7.4074074074074068E-3</v>
      </c>
      <c r="R2" s="19" t="str">
        <f>+IF(T2&gt;3,Q2,"")</f>
        <v/>
      </c>
      <c r="S2" s="17">
        <f>13-L2</f>
        <v>12</v>
      </c>
      <c r="T2" s="16">
        <f>+RANK(S2,S$2:S$37)</f>
        <v>1</v>
      </c>
      <c r="U2" s="19" t="str">
        <f>+IF(T2&lt;4,"jah",(IF(R2=R$1,"jah","")))</f>
        <v>jah</v>
      </c>
      <c r="V2" s="40">
        <v>1.5543981481481483E-3</v>
      </c>
      <c r="W2" s="17">
        <f>IF(V2&gt;0,11-X2,"")</f>
        <v>1</v>
      </c>
      <c r="X2" s="16">
        <v>10</v>
      </c>
      <c r="Y2" s="53">
        <f>+SUM(W2:W4,S2:S4,I2:I4)</f>
        <v>43</v>
      </c>
      <c r="Z2" s="20">
        <f>+SUM(W2,S2,I2)</f>
        <v>21</v>
      </c>
      <c r="AA2" s="50">
        <f t="shared" ref="AA2" si="1">+RANK(Y2,Y$2:Y$37)</f>
        <v>4</v>
      </c>
      <c r="AB2" s="18">
        <f>+RANK(Z2,Z$2:Z$37)</f>
        <v>8</v>
      </c>
      <c r="AC2" s="18"/>
      <c r="AD2" s="38">
        <f>IF(AB2&gt;0,MIN(V2,O2,M2,K2,G2,E2,C2),0)</f>
        <v>1.5543981481481483E-3</v>
      </c>
      <c r="AE2" s="38">
        <f>IF(AC2&gt;0,MIN(V2,O2,M2,K2,G2,E2,C2),1000)</f>
        <v>1000</v>
      </c>
      <c r="AF2" s="39">
        <f>IF(AD2&gt;0,RANK(AD2,AD$2:AD$37,1),"")</f>
        <v>6</v>
      </c>
      <c r="AG2" s="39">
        <f>IF(AE2&gt;0,RANK(AE2,AE$2:AE$37,1),"")</f>
        <v>13</v>
      </c>
      <c r="AH2" s="16" t="str">
        <f>+IF(AG2=1,"parim naine",IF(AF2=1,"parim mees",""))</f>
        <v/>
      </c>
    </row>
    <row r="3" spans="1:35" s="16" customFormat="1" x14ac:dyDescent="0.2">
      <c r="A3" s="56"/>
      <c r="B3" s="15" t="s">
        <v>30</v>
      </c>
      <c r="C3" s="45"/>
      <c r="E3" s="40">
        <v>7.4074074074074068E-3</v>
      </c>
      <c r="F3" s="16">
        <f>+RANK(E3,E$2:E$37,1)</f>
        <v>3</v>
      </c>
      <c r="G3" s="45"/>
      <c r="I3" s="17">
        <f>13-F3</f>
        <v>10</v>
      </c>
      <c r="J3" s="16">
        <f t="shared" ref="J3:J37" si="2">+RANK(I3,I$2:I$37)</f>
        <v>7</v>
      </c>
      <c r="K3" s="45"/>
      <c r="M3" s="40">
        <v>7.4074074074074068E-3</v>
      </c>
      <c r="N3" s="16">
        <v>12</v>
      </c>
      <c r="O3" s="45"/>
      <c r="P3" s="18"/>
      <c r="Q3" s="45">
        <f t="shared" si="0"/>
        <v>7.4074074074074068E-3</v>
      </c>
      <c r="R3" s="19">
        <f t="shared" ref="R3:R37" si="3">+IF(T3&gt;3,Q3,"")</f>
        <v>7.4074074074074068E-3</v>
      </c>
      <c r="S3" s="17">
        <f>13-N3</f>
        <v>1</v>
      </c>
      <c r="T3" s="16">
        <f t="shared" ref="T3" si="4">+RANK(S3,S$2:S$37)</f>
        <v>34</v>
      </c>
      <c r="U3" s="19" t="str">
        <f t="shared" ref="U3:U37" si="5">+IF(T3&lt;4,"jah",(IF(R3=R$1,"jah","")))</f>
        <v/>
      </c>
      <c r="V3" s="40"/>
      <c r="W3" s="17" t="str">
        <f t="shared" ref="W3:W37" si="6">IF(V3&gt;0,11-X3,"")</f>
        <v/>
      </c>
      <c r="Y3" s="53"/>
      <c r="Z3" s="20">
        <f t="shared" ref="Z3:Z37" si="7">+SUM(W3,S3,I3)</f>
        <v>11</v>
      </c>
      <c r="AA3" s="50"/>
      <c r="AB3" s="18">
        <f t="shared" ref="AB3:AB27" si="8">+RANK(Z3,Z$2:Z$37)</f>
        <v>22</v>
      </c>
      <c r="AC3" s="18"/>
      <c r="AD3" s="38">
        <f t="shared" ref="AD3" si="9">IF(AB3&gt;0,MIN(V3,O3,M3,K3,G3,E3,C3),0)</f>
        <v>7.4074074074074068E-3</v>
      </c>
      <c r="AE3" s="38">
        <f t="shared" ref="AE3:AE37" si="10">IF(AC3&gt;0,MIN(V3,O3,M3,K3,G3,E3,C3),1000)</f>
        <v>1000</v>
      </c>
      <c r="AF3" s="39">
        <f t="shared" ref="AF3:AF7" si="11">IF(AD3&gt;0,RANK(AD3,AD$2:AD$37,1),"")</f>
        <v>19</v>
      </c>
      <c r="AG3" s="39">
        <f t="shared" ref="AF3:AG7" si="12">IF(AE3&gt;0,RANK(AE3,AE$2:AE$37,1),"")</f>
        <v>13</v>
      </c>
      <c r="AH3" s="16" t="str">
        <f t="shared" ref="AH3:AH37" si="13">+IF(AG3=1,"parim naine",IF(AF3=1,"parim mees",""))</f>
        <v/>
      </c>
    </row>
    <row r="4" spans="1:35" s="22" customFormat="1" ht="13.5" thickBot="1" x14ac:dyDescent="0.25">
      <c r="A4" s="57"/>
      <c r="B4" s="36" t="s">
        <v>31</v>
      </c>
      <c r="C4" s="46"/>
      <c r="E4" s="46"/>
      <c r="G4" s="41">
        <v>7.4074074074074068E-3</v>
      </c>
      <c r="H4" s="22">
        <f>+RANK(G4,G$2:G$37,1)</f>
        <v>3</v>
      </c>
      <c r="I4" s="23">
        <f>13-H4</f>
        <v>10</v>
      </c>
      <c r="J4" s="22">
        <f t="shared" si="2"/>
        <v>7</v>
      </c>
      <c r="K4" s="46"/>
      <c r="M4" s="46"/>
      <c r="O4" s="41">
        <v>7.4074074074074068E-3</v>
      </c>
      <c r="P4" s="24">
        <v>12</v>
      </c>
      <c r="Q4" s="46">
        <f t="shared" si="0"/>
        <v>7.4074074074074068E-3</v>
      </c>
      <c r="R4" s="19">
        <f t="shared" si="3"/>
        <v>7.4074074074074068E-3</v>
      </c>
      <c r="S4" s="23">
        <f>13-P4</f>
        <v>1</v>
      </c>
      <c r="T4" s="22">
        <f t="shared" ref="T4" si="14">+RANK(S4,S$2:S$37)</f>
        <v>34</v>
      </c>
      <c r="U4" s="25" t="str">
        <f t="shared" si="5"/>
        <v/>
      </c>
      <c r="V4" s="41"/>
      <c r="W4" s="23" t="str">
        <f t="shared" si="6"/>
        <v/>
      </c>
      <c r="Y4" s="54"/>
      <c r="Z4" s="26">
        <f t="shared" si="7"/>
        <v>11</v>
      </c>
      <c r="AA4" s="51"/>
      <c r="AB4" s="24"/>
      <c r="AC4" s="24">
        <f t="shared" ref="AC4:AC28" si="15">+RANK(Z4,Z$2:Z$37)</f>
        <v>22</v>
      </c>
      <c r="AD4" s="38">
        <f>IF(AB4&gt;0,MIN(V4,O4,M4,K4,G4,E4,C4),10000)</f>
        <v>10000</v>
      </c>
      <c r="AE4" s="38">
        <f t="shared" si="10"/>
        <v>7.4074074074074068E-3</v>
      </c>
      <c r="AF4" s="39">
        <f t="shared" si="12"/>
        <v>34</v>
      </c>
      <c r="AG4" s="39">
        <f t="shared" si="12"/>
        <v>10</v>
      </c>
      <c r="AH4" s="16" t="str">
        <f t="shared" si="13"/>
        <v/>
      </c>
    </row>
    <row r="5" spans="1:35" x14ac:dyDescent="0.2">
      <c r="A5" s="55" t="s">
        <v>14</v>
      </c>
      <c r="B5" s="1" t="s">
        <v>15</v>
      </c>
      <c r="C5" s="42">
        <v>3.9236111111111112E-3</v>
      </c>
      <c r="D5" s="16">
        <f>+RANK(C5,C$2:C$37,1)</f>
        <v>2</v>
      </c>
      <c r="E5" s="47"/>
      <c r="G5" s="47"/>
      <c r="I5" s="11">
        <f t="shared" ref="I5" si="16">13-D5</f>
        <v>11</v>
      </c>
      <c r="J5">
        <f t="shared" si="2"/>
        <v>4</v>
      </c>
      <c r="K5" s="42">
        <v>7.4074074074074068E-3</v>
      </c>
      <c r="L5" s="16">
        <v>2</v>
      </c>
      <c r="M5" s="47"/>
      <c r="O5" s="47"/>
      <c r="Q5" s="47">
        <f>+MIN(C5:P5)</f>
        <v>3.9236111111111112E-3</v>
      </c>
      <c r="R5" s="19" t="str">
        <f t="shared" si="3"/>
        <v/>
      </c>
      <c r="S5" s="11">
        <f t="shared" ref="S5" si="17">13-L5</f>
        <v>11</v>
      </c>
      <c r="T5">
        <f>+L5</f>
        <v>2</v>
      </c>
      <c r="U5" s="3" t="str">
        <f t="shared" si="5"/>
        <v>jah</v>
      </c>
      <c r="V5" s="42">
        <v>2.9768518518518521E-3</v>
      </c>
      <c r="W5" s="17">
        <f t="shared" si="6"/>
        <v>9</v>
      </c>
      <c r="X5">
        <v>2</v>
      </c>
      <c r="Y5" s="53">
        <f>+SUM(W5:W7,S5:S7,I5:I7)</f>
        <v>75</v>
      </c>
      <c r="Z5" s="7">
        <f t="shared" si="7"/>
        <v>31</v>
      </c>
      <c r="AA5" s="52">
        <f t="shared" ref="AA5" si="18">+RANK(Y5,Y$2:Y$37)</f>
        <v>1</v>
      </c>
      <c r="AB5" s="2">
        <f t="shared" si="8"/>
        <v>2</v>
      </c>
      <c r="AD5" s="38">
        <f t="shared" ref="AD5:AD10" si="19">IF(AB5&gt;0,MIN(V5,O5,M5,K5,G5,E5,C5),10000)</f>
        <v>2.9768518518518521E-3</v>
      </c>
      <c r="AE5" s="38">
        <f t="shared" si="10"/>
        <v>1000</v>
      </c>
      <c r="AF5" s="39">
        <f t="shared" si="11"/>
        <v>9</v>
      </c>
      <c r="AG5" s="39">
        <f t="shared" si="12"/>
        <v>13</v>
      </c>
      <c r="AH5" s="16" t="str">
        <f t="shared" si="13"/>
        <v/>
      </c>
    </row>
    <row r="6" spans="1:35" x14ac:dyDescent="0.2">
      <c r="A6" s="56"/>
      <c r="B6" s="1" t="s">
        <v>26</v>
      </c>
      <c r="C6" s="47"/>
      <c r="E6" s="42">
        <v>3.9236111111111112E-3</v>
      </c>
      <c r="F6">
        <f t="shared" ref="F6" si="20">+RANK(E6,E$2:E$37,1)</f>
        <v>1</v>
      </c>
      <c r="G6" s="47"/>
      <c r="I6" s="11">
        <f t="shared" ref="I6" si="21">13-F6</f>
        <v>12</v>
      </c>
      <c r="J6">
        <f t="shared" si="2"/>
        <v>1</v>
      </c>
      <c r="K6" s="47"/>
      <c r="M6" s="42">
        <v>7.4074074074074068E-3</v>
      </c>
      <c r="N6">
        <v>11</v>
      </c>
      <c r="O6" s="47"/>
      <c r="Q6" s="47">
        <f t="shared" ref="Q6:Q37" si="22">+MIN(C6:P6)</f>
        <v>3.9236111111111112E-3</v>
      </c>
      <c r="R6" s="19">
        <f t="shared" si="3"/>
        <v>3.9236111111111112E-3</v>
      </c>
      <c r="S6" s="11">
        <f t="shared" ref="S6" si="23">13-N6</f>
        <v>2</v>
      </c>
      <c r="T6">
        <f>+N6</f>
        <v>11</v>
      </c>
      <c r="U6" s="3" t="str">
        <f t="shared" si="5"/>
        <v/>
      </c>
      <c r="V6" s="42"/>
      <c r="W6" s="17" t="str">
        <f t="shared" si="6"/>
        <v/>
      </c>
      <c r="Y6" s="53"/>
      <c r="Z6" s="7">
        <f t="shared" si="7"/>
        <v>14</v>
      </c>
      <c r="AA6" s="52"/>
      <c r="AB6" s="2">
        <f t="shared" si="8"/>
        <v>15</v>
      </c>
      <c r="AD6" s="38">
        <f t="shared" si="19"/>
        <v>3.9236111111111112E-3</v>
      </c>
      <c r="AE6" s="38">
        <f t="shared" si="10"/>
        <v>1000</v>
      </c>
      <c r="AF6" s="39">
        <f t="shared" si="11"/>
        <v>14</v>
      </c>
      <c r="AG6" s="39">
        <f t="shared" si="12"/>
        <v>13</v>
      </c>
      <c r="AH6" s="16" t="str">
        <f t="shared" si="13"/>
        <v/>
      </c>
    </row>
    <row r="7" spans="1:35" s="22" customFormat="1" ht="13.5" thickBot="1" x14ac:dyDescent="0.25">
      <c r="A7" s="57"/>
      <c r="B7" s="36" t="s">
        <v>27</v>
      </c>
      <c r="C7" s="46"/>
      <c r="E7" s="46"/>
      <c r="G7" s="41">
        <v>3.9236111111111112E-3</v>
      </c>
      <c r="H7" s="22">
        <f t="shared" ref="H7" si="24">+RANK(G7,G$2:G$37,1)</f>
        <v>2</v>
      </c>
      <c r="I7" s="23">
        <f t="shared" ref="I7" si="25">13-H7</f>
        <v>11</v>
      </c>
      <c r="J7" s="22">
        <f t="shared" si="2"/>
        <v>4</v>
      </c>
      <c r="K7" s="46"/>
      <c r="M7" s="46"/>
      <c r="O7" s="41">
        <v>7.4074074074074068E-3</v>
      </c>
      <c r="P7" s="24">
        <v>2</v>
      </c>
      <c r="Q7" s="46">
        <f t="shared" si="22"/>
        <v>3.9236111111111112E-3</v>
      </c>
      <c r="R7" s="19" t="str">
        <f t="shared" si="3"/>
        <v/>
      </c>
      <c r="S7" s="23">
        <f t="shared" ref="S7" si="26">13-P7</f>
        <v>11</v>
      </c>
      <c r="T7" s="22">
        <f>+P7</f>
        <v>2</v>
      </c>
      <c r="U7" s="25" t="str">
        <f t="shared" si="5"/>
        <v>jah</v>
      </c>
      <c r="V7" s="41">
        <v>2.2233796296296294E-3</v>
      </c>
      <c r="W7" s="23">
        <f t="shared" si="6"/>
        <v>8</v>
      </c>
      <c r="X7" s="22">
        <v>3</v>
      </c>
      <c r="Y7" s="54"/>
      <c r="Z7" s="26">
        <f t="shared" si="7"/>
        <v>30</v>
      </c>
      <c r="AA7" s="52"/>
      <c r="AB7" s="24"/>
      <c r="AC7" s="24">
        <f t="shared" si="15"/>
        <v>3</v>
      </c>
      <c r="AD7" s="38">
        <f t="shared" si="19"/>
        <v>10000</v>
      </c>
      <c r="AE7" s="38">
        <f t="shared" si="10"/>
        <v>2.2233796296296294E-3</v>
      </c>
      <c r="AF7" s="39">
        <f t="shared" si="11"/>
        <v>34</v>
      </c>
      <c r="AG7" s="39">
        <f t="shared" si="12"/>
        <v>3</v>
      </c>
      <c r="AH7" s="16" t="str">
        <f t="shared" si="13"/>
        <v/>
      </c>
    </row>
    <row r="8" spans="1:35" s="16" customFormat="1" x14ac:dyDescent="0.2">
      <c r="A8" s="56" t="s">
        <v>32</v>
      </c>
      <c r="B8" s="15" t="s">
        <v>15</v>
      </c>
      <c r="C8" s="40">
        <v>2.5289351851851853E-3</v>
      </c>
      <c r="D8" s="16">
        <f>+RANK(C8,C$2:C$37,1)</f>
        <v>1</v>
      </c>
      <c r="E8" s="45"/>
      <c r="G8" s="45"/>
      <c r="I8" s="17">
        <f t="shared" ref="I8" si="27">13-D8</f>
        <v>12</v>
      </c>
      <c r="J8" s="16">
        <f t="shared" si="2"/>
        <v>1</v>
      </c>
      <c r="K8" s="40">
        <v>3.9236111111111112E-3</v>
      </c>
      <c r="L8" s="16">
        <v>3</v>
      </c>
      <c r="M8" s="45"/>
      <c r="O8" s="45"/>
      <c r="P8" s="18"/>
      <c r="Q8" s="45">
        <f t="shared" si="22"/>
        <v>2.5289351851851853E-3</v>
      </c>
      <c r="R8" s="19" t="str">
        <f t="shared" si="3"/>
        <v/>
      </c>
      <c r="S8" s="17">
        <f t="shared" ref="S8" si="28">13-L8</f>
        <v>10</v>
      </c>
      <c r="T8">
        <f t="shared" ref="T8" si="29">+L8</f>
        <v>3</v>
      </c>
      <c r="U8" s="19" t="str">
        <f t="shared" si="5"/>
        <v>jah</v>
      </c>
      <c r="V8" s="40">
        <v>5.1504629629629632E-4</v>
      </c>
      <c r="W8" s="17">
        <f t="shared" si="6"/>
        <v>10</v>
      </c>
      <c r="X8" s="16">
        <v>1</v>
      </c>
      <c r="Y8" s="53">
        <f>+SUM(W8:W10,S8:S10,I8:I10)</f>
        <v>74</v>
      </c>
      <c r="Z8" s="20">
        <f t="shared" si="7"/>
        <v>32</v>
      </c>
      <c r="AA8" s="50">
        <f t="shared" ref="AA8" si="30">+RANK(Y8,Y$2:Y$37)</f>
        <v>2</v>
      </c>
      <c r="AB8" s="18">
        <f t="shared" si="8"/>
        <v>1</v>
      </c>
      <c r="AC8" s="18"/>
      <c r="AD8" s="38">
        <f t="shared" si="19"/>
        <v>5.1504629629629632E-4</v>
      </c>
      <c r="AE8" s="38">
        <f t="shared" si="10"/>
        <v>1000</v>
      </c>
      <c r="AF8" s="39">
        <f t="shared" ref="AF8:AF37" si="31">IF(AD8&gt;0,RANK(AD8,AD$2:AD$37,1),"")</f>
        <v>5</v>
      </c>
      <c r="AG8" s="39">
        <f t="shared" ref="AG8:AG37" si="32">IF(AE8&gt;0,RANK(AE8,AE$2:AE$37,1),"")</f>
        <v>13</v>
      </c>
      <c r="AH8" s="16" t="str">
        <f t="shared" si="13"/>
        <v/>
      </c>
    </row>
    <row r="9" spans="1:35" s="16" customFormat="1" x14ac:dyDescent="0.2">
      <c r="A9" s="56"/>
      <c r="B9" s="15" t="s">
        <v>26</v>
      </c>
      <c r="C9" s="45"/>
      <c r="E9" s="40">
        <v>7.3842592592592597E-3</v>
      </c>
      <c r="F9" s="16">
        <f t="shared" ref="F9" si="33">+RANK(E9,E$2:E$37,1)</f>
        <v>2</v>
      </c>
      <c r="G9" s="45"/>
      <c r="I9" s="17">
        <f t="shared" ref="I9" si="34">13-F9</f>
        <v>11</v>
      </c>
      <c r="J9" s="16">
        <f t="shared" si="2"/>
        <v>4</v>
      </c>
      <c r="K9" s="45"/>
      <c r="M9" s="40">
        <v>3.9236111111111112E-3</v>
      </c>
      <c r="N9" s="16">
        <v>10</v>
      </c>
      <c r="O9" s="45"/>
      <c r="P9" s="18"/>
      <c r="Q9" s="45">
        <f t="shared" si="22"/>
        <v>3.9236111111111112E-3</v>
      </c>
      <c r="R9" s="19">
        <f t="shared" si="3"/>
        <v>3.9236111111111112E-3</v>
      </c>
      <c r="S9" s="17">
        <f t="shared" ref="S9" si="35">13-N9</f>
        <v>3</v>
      </c>
      <c r="T9">
        <f t="shared" ref="T9" si="36">+N9</f>
        <v>10</v>
      </c>
      <c r="U9" s="19" t="str">
        <f t="shared" si="5"/>
        <v/>
      </c>
      <c r="V9" s="40"/>
      <c r="W9" s="17" t="str">
        <f t="shared" si="6"/>
        <v/>
      </c>
      <c r="Y9" s="53"/>
      <c r="Z9" s="20">
        <f t="shared" si="7"/>
        <v>14</v>
      </c>
      <c r="AA9" s="50"/>
      <c r="AB9" s="18">
        <f t="shared" si="8"/>
        <v>15</v>
      </c>
      <c r="AC9" s="18"/>
      <c r="AD9" s="38">
        <f t="shared" si="19"/>
        <v>3.9236111111111112E-3</v>
      </c>
      <c r="AE9" s="38">
        <f t="shared" si="10"/>
        <v>1000</v>
      </c>
      <c r="AF9" s="39">
        <f t="shared" si="31"/>
        <v>14</v>
      </c>
      <c r="AG9" s="39">
        <f t="shared" si="32"/>
        <v>13</v>
      </c>
      <c r="AH9" s="16" t="str">
        <f t="shared" si="13"/>
        <v/>
      </c>
    </row>
    <row r="10" spans="1:35" s="22" customFormat="1" ht="13.5" thickBot="1" x14ac:dyDescent="0.25">
      <c r="A10" s="57"/>
      <c r="B10" s="36" t="s">
        <v>56</v>
      </c>
      <c r="C10" s="46"/>
      <c r="E10" s="46"/>
      <c r="G10" s="41">
        <v>2.5231481481481481E-3</v>
      </c>
      <c r="H10" s="22">
        <f t="shared" ref="H10" si="37">+RANK(G10,G$2:G$37,1)</f>
        <v>1</v>
      </c>
      <c r="I10" s="23">
        <f t="shared" ref="I10" si="38">13-H10</f>
        <v>12</v>
      </c>
      <c r="J10" s="22">
        <f t="shared" si="2"/>
        <v>1</v>
      </c>
      <c r="K10" s="46"/>
      <c r="M10" s="46"/>
      <c r="O10" s="41">
        <v>3.9236111111111112E-3</v>
      </c>
      <c r="P10" s="24">
        <v>3</v>
      </c>
      <c r="Q10" s="46">
        <f t="shared" si="22"/>
        <v>2.5231481481481481E-3</v>
      </c>
      <c r="R10" s="19" t="str">
        <f t="shared" si="3"/>
        <v/>
      </c>
      <c r="S10" s="23">
        <f t="shared" ref="S10" si="39">13-P10</f>
        <v>10</v>
      </c>
      <c r="T10" s="22">
        <f t="shared" ref="T10" si="40">+P10</f>
        <v>3</v>
      </c>
      <c r="U10" s="25" t="str">
        <f t="shared" si="5"/>
        <v>jah</v>
      </c>
      <c r="V10" s="41">
        <v>3.9236111111111112E-3</v>
      </c>
      <c r="W10" s="23">
        <f t="shared" si="6"/>
        <v>6</v>
      </c>
      <c r="X10" s="22">
        <v>5</v>
      </c>
      <c r="Y10" s="54"/>
      <c r="Z10" s="26">
        <f t="shared" si="7"/>
        <v>28</v>
      </c>
      <c r="AA10" s="51"/>
      <c r="AB10" s="24"/>
      <c r="AC10" s="24">
        <f t="shared" si="15"/>
        <v>4</v>
      </c>
      <c r="AD10" s="38">
        <f t="shared" si="19"/>
        <v>10000</v>
      </c>
      <c r="AE10" s="38">
        <f t="shared" si="10"/>
        <v>2.5231481481481481E-3</v>
      </c>
      <c r="AF10" s="39">
        <f t="shared" si="31"/>
        <v>34</v>
      </c>
      <c r="AG10" s="39">
        <f t="shared" si="32"/>
        <v>4</v>
      </c>
      <c r="AH10" s="16" t="str">
        <f t="shared" si="13"/>
        <v/>
      </c>
    </row>
    <row r="11" spans="1:35" s="29" customFormat="1" x14ac:dyDescent="0.2">
      <c r="A11" s="55" t="s">
        <v>33</v>
      </c>
      <c r="B11" s="28" t="s">
        <v>6</v>
      </c>
      <c r="C11" s="43">
        <v>3.5138888888888893E-2</v>
      </c>
      <c r="D11" s="16">
        <f>+RANK(C11,C$2:C$37,1)</f>
        <v>6</v>
      </c>
      <c r="E11" s="48"/>
      <c r="G11" s="48"/>
      <c r="I11" s="30">
        <f t="shared" ref="I11" si="41">13-D11</f>
        <v>7</v>
      </c>
      <c r="J11" s="29">
        <f t="shared" si="2"/>
        <v>16</v>
      </c>
      <c r="K11" s="43">
        <v>3.2175925925925926E-3</v>
      </c>
      <c r="L11" s="16">
        <v>4</v>
      </c>
      <c r="M11" s="48"/>
      <c r="O11" s="48"/>
      <c r="P11" s="31"/>
      <c r="Q11" s="48">
        <f t="shared" si="22"/>
        <v>3.2175925925925926E-3</v>
      </c>
      <c r="R11" s="19">
        <f t="shared" si="3"/>
        <v>3.2175925925925926E-3</v>
      </c>
      <c r="S11" s="30">
        <f t="shared" ref="S11:S26" si="42">13-L11</f>
        <v>9</v>
      </c>
      <c r="T11">
        <f t="shared" ref="T11" si="43">+L11</f>
        <v>4</v>
      </c>
      <c r="U11" s="32" t="str">
        <f t="shared" si="5"/>
        <v/>
      </c>
      <c r="V11" s="43"/>
      <c r="W11" s="17" t="str">
        <f t="shared" si="6"/>
        <v/>
      </c>
      <c r="Y11" s="53">
        <f>+SUM(W11:W13,S11:S13,I11:I13)</f>
        <v>43</v>
      </c>
      <c r="Z11" s="33">
        <f t="shared" si="7"/>
        <v>16</v>
      </c>
      <c r="AA11" s="49">
        <f>+RANK(Y11,Y$2:Y$37)</f>
        <v>4</v>
      </c>
      <c r="AB11" s="31">
        <f t="shared" si="8"/>
        <v>10</v>
      </c>
      <c r="AC11" s="31"/>
      <c r="AD11" s="38">
        <f t="shared" ref="AD11:AD37" si="44">IF(AB11&gt;0,MIN(V11,O11,M11,K11,G11,E11,C11),100)</f>
        <v>3.2175925925925926E-3</v>
      </c>
      <c r="AE11" s="38">
        <f t="shared" si="10"/>
        <v>1000</v>
      </c>
      <c r="AF11" s="39">
        <f t="shared" si="31"/>
        <v>10</v>
      </c>
      <c r="AG11" s="39">
        <f t="shared" si="32"/>
        <v>13</v>
      </c>
      <c r="AH11" s="16" t="str">
        <f t="shared" si="13"/>
        <v/>
      </c>
    </row>
    <row r="12" spans="1:35" s="16" customFormat="1" x14ac:dyDescent="0.2">
      <c r="A12" s="56"/>
      <c r="B12" s="15" t="s">
        <v>34</v>
      </c>
      <c r="C12" s="45"/>
      <c r="E12" s="40">
        <v>1.0844907407407407E-2</v>
      </c>
      <c r="F12" s="16">
        <f t="shared" ref="F12" si="45">+RANK(E12,E$2:E$37,1)</f>
        <v>5</v>
      </c>
      <c r="G12" s="45"/>
      <c r="I12" s="17">
        <f t="shared" ref="I12" si="46">13-F12</f>
        <v>8</v>
      </c>
      <c r="J12" s="16">
        <f t="shared" si="2"/>
        <v>13</v>
      </c>
      <c r="K12" s="45"/>
      <c r="M12" s="40">
        <v>1.8287037037037037E-3</v>
      </c>
      <c r="N12" s="16">
        <v>9</v>
      </c>
      <c r="O12" s="45"/>
      <c r="P12" s="18"/>
      <c r="Q12" s="45">
        <f t="shared" si="22"/>
        <v>1.8287037037037037E-3</v>
      </c>
      <c r="R12" s="19">
        <f t="shared" si="3"/>
        <v>1.8287037037037037E-3</v>
      </c>
      <c r="S12" s="17">
        <f t="shared" ref="S12:S27" si="47">13-N12</f>
        <v>4</v>
      </c>
      <c r="T12">
        <f t="shared" ref="T12" si="48">+N12</f>
        <v>9</v>
      </c>
      <c r="U12" s="19" t="str">
        <f t="shared" si="5"/>
        <v/>
      </c>
      <c r="V12" s="44"/>
      <c r="W12" s="17" t="str">
        <f t="shared" si="6"/>
        <v/>
      </c>
      <c r="Y12" s="53"/>
      <c r="Z12" s="20">
        <f t="shared" si="7"/>
        <v>12</v>
      </c>
      <c r="AA12" s="50"/>
      <c r="AB12" s="18">
        <f t="shared" si="8"/>
        <v>20</v>
      </c>
      <c r="AC12" s="18"/>
      <c r="AD12" s="38">
        <f t="shared" si="44"/>
        <v>1.8287037037037037E-3</v>
      </c>
      <c r="AE12" s="38">
        <f t="shared" si="10"/>
        <v>1000</v>
      </c>
      <c r="AF12" s="39">
        <f t="shared" si="31"/>
        <v>7</v>
      </c>
      <c r="AG12" s="39">
        <f t="shared" si="32"/>
        <v>13</v>
      </c>
      <c r="AH12" s="16" t="str">
        <f t="shared" si="13"/>
        <v/>
      </c>
    </row>
    <row r="13" spans="1:35" s="22" customFormat="1" ht="13.5" thickBot="1" x14ac:dyDescent="0.25">
      <c r="A13" s="57"/>
      <c r="B13" s="36" t="s">
        <v>35</v>
      </c>
      <c r="C13" s="46"/>
      <c r="E13" s="46"/>
      <c r="G13" s="41">
        <v>1.7789351851851851E-2</v>
      </c>
      <c r="H13" s="22">
        <f t="shared" ref="H13" si="49">+RANK(G13,G$2:G$37,1)</f>
        <v>7</v>
      </c>
      <c r="I13" s="23">
        <f t="shared" ref="I13" si="50">13-H13</f>
        <v>6</v>
      </c>
      <c r="J13" s="22">
        <f t="shared" si="2"/>
        <v>25</v>
      </c>
      <c r="K13" s="46"/>
      <c r="M13" s="46"/>
      <c r="O13" s="41">
        <v>4.6064814814814814E-3</v>
      </c>
      <c r="P13" s="24">
        <v>4</v>
      </c>
      <c r="Q13" s="46">
        <f t="shared" si="22"/>
        <v>4.6064814814814814E-3</v>
      </c>
      <c r="R13" s="19">
        <f t="shared" si="3"/>
        <v>4.6064814814814814E-3</v>
      </c>
      <c r="S13" s="23">
        <f t="shared" ref="S13:S28" si="51">13-P13</f>
        <v>9</v>
      </c>
      <c r="T13" s="22">
        <f t="shared" ref="T13" si="52">+P13</f>
        <v>4</v>
      </c>
      <c r="U13" s="25" t="str">
        <f t="shared" si="5"/>
        <v/>
      </c>
      <c r="V13" s="41"/>
      <c r="W13" s="23" t="str">
        <f t="shared" si="6"/>
        <v/>
      </c>
      <c r="Y13" s="54"/>
      <c r="Z13" s="26">
        <f t="shared" si="7"/>
        <v>15</v>
      </c>
      <c r="AA13" s="51"/>
      <c r="AB13" s="24"/>
      <c r="AC13" s="24">
        <f t="shared" si="15"/>
        <v>12</v>
      </c>
      <c r="AD13" s="38">
        <f t="shared" si="44"/>
        <v>100</v>
      </c>
      <c r="AE13" s="38">
        <f t="shared" si="10"/>
        <v>4.6064814814814814E-3</v>
      </c>
      <c r="AF13" s="39">
        <f t="shared" si="31"/>
        <v>25</v>
      </c>
      <c r="AG13" s="39">
        <f t="shared" si="32"/>
        <v>6</v>
      </c>
      <c r="AH13" s="16" t="str">
        <f t="shared" si="13"/>
        <v/>
      </c>
    </row>
    <row r="14" spans="1:35" s="29" customFormat="1" x14ac:dyDescent="0.2">
      <c r="A14" s="55" t="s">
        <v>36</v>
      </c>
      <c r="B14" s="28" t="s">
        <v>39</v>
      </c>
      <c r="C14" s="43">
        <v>3.5138888888888893E-2</v>
      </c>
      <c r="D14" s="16">
        <f>+RANK(C14,C$2:C$37,1)</f>
        <v>6</v>
      </c>
      <c r="E14" s="48"/>
      <c r="G14" s="48"/>
      <c r="I14" s="30">
        <f t="shared" ref="I14" si="53">13-D14</f>
        <v>7</v>
      </c>
      <c r="J14" s="29">
        <f t="shared" si="2"/>
        <v>16</v>
      </c>
      <c r="K14" s="43">
        <v>1.0844907407407407E-2</v>
      </c>
      <c r="L14" s="16">
        <v>5</v>
      </c>
      <c r="M14" s="48"/>
      <c r="O14" s="48"/>
      <c r="P14" s="31"/>
      <c r="Q14" s="48">
        <f t="shared" si="22"/>
        <v>1.0844907407407407E-2</v>
      </c>
      <c r="R14" s="19">
        <f t="shared" si="3"/>
        <v>1.0844907407407407E-2</v>
      </c>
      <c r="S14" s="30">
        <f t="shared" si="42"/>
        <v>8</v>
      </c>
      <c r="T14">
        <f t="shared" ref="T14" si="54">+L14</f>
        <v>5</v>
      </c>
      <c r="U14" s="32" t="str">
        <f t="shared" si="5"/>
        <v/>
      </c>
      <c r="V14" s="43"/>
      <c r="W14" s="17" t="str">
        <f t="shared" si="6"/>
        <v/>
      </c>
      <c r="Y14" s="53">
        <f>+SUM(W14:W16,S14:S16,I14:I16)</f>
        <v>31</v>
      </c>
      <c r="Z14" s="33">
        <f t="shared" si="7"/>
        <v>15</v>
      </c>
      <c r="AA14" s="49">
        <f t="shared" ref="AA14" si="55">+RANK(Y14,Y$2:Y$37)</f>
        <v>12</v>
      </c>
      <c r="AB14" s="31">
        <f t="shared" si="8"/>
        <v>12</v>
      </c>
      <c r="AC14" s="31"/>
      <c r="AD14" s="38">
        <f t="shared" si="44"/>
        <v>1.0844907407407407E-2</v>
      </c>
      <c r="AE14" s="38">
        <f t="shared" si="10"/>
        <v>1000</v>
      </c>
      <c r="AF14" s="39">
        <f t="shared" si="31"/>
        <v>20</v>
      </c>
      <c r="AG14" s="39">
        <f t="shared" si="32"/>
        <v>13</v>
      </c>
      <c r="AH14" s="16" t="str">
        <f t="shared" si="13"/>
        <v/>
      </c>
    </row>
    <row r="15" spans="1:35" s="16" customFormat="1" x14ac:dyDescent="0.2">
      <c r="A15" s="56"/>
      <c r="B15" s="15" t="s">
        <v>38</v>
      </c>
      <c r="C15" s="45"/>
      <c r="E15" s="40">
        <v>2.8194444444444442E-2</v>
      </c>
      <c r="F15" s="16">
        <f t="shared" ref="F15" si="56">+RANK(E15,E$2:E$37,1)</f>
        <v>11</v>
      </c>
      <c r="G15" s="45"/>
      <c r="I15" s="17">
        <f t="shared" ref="I15" si="57">13-F15</f>
        <v>2</v>
      </c>
      <c r="J15" s="16">
        <f t="shared" si="2"/>
        <v>33</v>
      </c>
      <c r="K15" s="45"/>
      <c r="M15" s="40">
        <v>3.9004629629629632E-3</v>
      </c>
      <c r="N15" s="16">
        <v>8</v>
      </c>
      <c r="O15" s="45"/>
      <c r="P15" s="18"/>
      <c r="Q15" s="45">
        <f t="shared" si="22"/>
        <v>3.9004629629629632E-3</v>
      </c>
      <c r="R15" s="19">
        <f t="shared" si="3"/>
        <v>3.9004629629629632E-3</v>
      </c>
      <c r="S15" s="17">
        <f t="shared" si="47"/>
        <v>5</v>
      </c>
      <c r="T15">
        <f t="shared" ref="T15" si="58">+N15</f>
        <v>8</v>
      </c>
      <c r="U15" s="19" t="str">
        <f t="shared" si="5"/>
        <v/>
      </c>
      <c r="V15" s="40"/>
      <c r="W15" s="17" t="str">
        <f t="shared" si="6"/>
        <v/>
      </c>
      <c r="Y15" s="53"/>
      <c r="Z15" s="20">
        <f t="shared" si="7"/>
        <v>7</v>
      </c>
      <c r="AA15" s="50"/>
      <c r="AB15" s="18">
        <f t="shared" si="8"/>
        <v>36</v>
      </c>
      <c r="AC15" s="18"/>
      <c r="AD15" s="38">
        <f t="shared" si="44"/>
        <v>3.9004629629629632E-3</v>
      </c>
      <c r="AE15" s="38">
        <f t="shared" si="10"/>
        <v>1000</v>
      </c>
      <c r="AF15" s="39">
        <f t="shared" si="31"/>
        <v>13</v>
      </c>
      <c r="AG15" s="39">
        <f t="shared" si="32"/>
        <v>13</v>
      </c>
      <c r="AH15" s="16" t="str">
        <f t="shared" si="13"/>
        <v/>
      </c>
    </row>
    <row r="16" spans="1:35" s="22" customFormat="1" ht="13.5" thickBot="1" x14ac:dyDescent="0.25">
      <c r="A16" s="57"/>
      <c r="B16" s="21" t="s">
        <v>37</v>
      </c>
      <c r="C16" s="46"/>
      <c r="E16" s="46"/>
      <c r="G16" s="41">
        <v>3.5138888888888893E-2</v>
      </c>
      <c r="H16" s="22">
        <f t="shared" ref="H16" si="59">+RANK(G16,G$2:G$37,1)</f>
        <v>12</v>
      </c>
      <c r="I16" s="23">
        <f t="shared" ref="I16" si="60">13-H16</f>
        <v>1</v>
      </c>
      <c r="J16" s="22">
        <f t="shared" si="2"/>
        <v>35</v>
      </c>
      <c r="K16" s="46"/>
      <c r="M16" s="46"/>
      <c r="O16" s="41">
        <v>1.8171296296296297E-3</v>
      </c>
      <c r="P16" s="24">
        <v>5</v>
      </c>
      <c r="Q16" s="46">
        <f>+MIN(C16:P16)</f>
        <v>1.8171296296296297E-3</v>
      </c>
      <c r="R16" s="19">
        <f t="shared" si="3"/>
        <v>1.8171296296296297E-3</v>
      </c>
      <c r="S16" s="23">
        <f t="shared" si="51"/>
        <v>8</v>
      </c>
      <c r="T16" s="22">
        <f t="shared" ref="T16" si="61">+P16</f>
        <v>5</v>
      </c>
      <c r="U16" s="25" t="str">
        <f t="shared" si="5"/>
        <v/>
      </c>
      <c r="V16" s="41"/>
      <c r="W16" s="23" t="str">
        <f t="shared" si="6"/>
        <v/>
      </c>
      <c r="Y16" s="54"/>
      <c r="Z16" s="26">
        <f t="shared" si="7"/>
        <v>9</v>
      </c>
      <c r="AA16" s="51"/>
      <c r="AB16" s="24"/>
      <c r="AC16" s="24">
        <f t="shared" si="15"/>
        <v>29</v>
      </c>
      <c r="AD16" s="38">
        <f t="shared" si="44"/>
        <v>100</v>
      </c>
      <c r="AE16" s="38">
        <f t="shared" si="10"/>
        <v>1.8171296296296297E-3</v>
      </c>
      <c r="AF16" s="39">
        <f t="shared" si="31"/>
        <v>25</v>
      </c>
      <c r="AG16" s="39">
        <f t="shared" si="32"/>
        <v>2</v>
      </c>
      <c r="AH16" s="16" t="str">
        <f t="shared" si="13"/>
        <v/>
      </c>
    </row>
    <row r="17" spans="1:34" s="29" customFormat="1" x14ac:dyDescent="0.2">
      <c r="A17" s="55" t="s">
        <v>40</v>
      </c>
      <c r="B17" s="28" t="s">
        <v>41</v>
      </c>
      <c r="C17" s="43">
        <v>3.5138888888888893E-2</v>
      </c>
      <c r="D17" s="16">
        <f>+RANK(C17,C$2:C$37,1)</f>
        <v>6</v>
      </c>
      <c r="E17" s="48"/>
      <c r="G17" s="48"/>
      <c r="I17" s="30">
        <f t="shared" ref="I17" si="62">13-D17</f>
        <v>7</v>
      </c>
      <c r="J17" s="29">
        <f t="shared" si="2"/>
        <v>16</v>
      </c>
      <c r="K17" s="43">
        <v>7.3611111111111108E-3</v>
      </c>
      <c r="L17" s="16">
        <v>6</v>
      </c>
      <c r="M17" s="48"/>
      <c r="O17" s="48"/>
      <c r="P17" s="31"/>
      <c r="Q17" s="48">
        <f t="shared" si="22"/>
        <v>7.3611111111111108E-3</v>
      </c>
      <c r="R17" s="19">
        <f t="shared" si="3"/>
        <v>7.3611111111111108E-3</v>
      </c>
      <c r="S17" s="30">
        <f t="shared" si="42"/>
        <v>7</v>
      </c>
      <c r="T17">
        <f t="shared" ref="T17" si="63">+L17</f>
        <v>6</v>
      </c>
      <c r="U17" s="32" t="str">
        <f t="shared" si="5"/>
        <v/>
      </c>
      <c r="V17" s="43"/>
      <c r="W17" s="17" t="str">
        <f t="shared" si="6"/>
        <v/>
      </c>
      <c r="Y17" s="53">
        <f>+SUM(W17:W19,S17:S19,I17:I19)</f>
        <v>37</v>
      </c>
      <c r="Z17" s="33">
        <f t="shared" si="7"/>
        <v>14</v>
      </c>
      <c r="AA17" s="49">
        <f t="shared" ref="AA17" si="64">+RANK(Y17,Y$2:Y$37)</f>
        <v>8</v>
      </c>
      <c r="AB17" s="31">
        <f t="shared" si="8"/>
        <v>15</v>
      </c>
      <c r="AC17" s="31"/>
      <c r="AD17" s="38">
        <f t="shared" si="44"/>
        <v>7.3611111111111108E-3</v>
      </c>
      <c r="AE17" s="38">
        <f t="shared" si="10"/>
        <v>1000</v>
      </c>
      <c r="AF17" s="39">
        <f t="shared" si="31"/>
        <v>16</v>
      </c>
      <c r="AG17" s="39">
        <f t="shared" si="32"/>
        <v>13</v>
      </c>
      <c r="AH17" s="16" t="str">
        <f t="shared" si="13"/>
        <v/>
      </c>
    </row>
    <row r="18" spans="1:34" s="16" customFormat="1" x14ac:dyDescent="0.2">
      <c r="A18" s="56"/>
      <c r="B18" s="15" t="s">
        <v>3</v>
      </c>
      <c r="C18" s="45"/>
      <c r="E18" s="40">
        <v>3.1655092592592596E-2</v>
      </c>
      <c r="F18" s="16">
        <f t="shared" ref="F18" si="65">+RANK(E18,E$2:E$37,1)</f>
        <v>12</v>
      </c>
      <c r="G18" s="45"/>
      <c r="I18" s="17">
        <f t="shared" ref="I18" si="66">13-F18</f>
        <v>1</v>
      </c>
      <c r="J18" s="16">
        <f t="shared" si="2"/>
        <v>35</v>
      </c>
      <c r="K18" s="45"/>
      <c r="M18" s="42">
        <v>1.7592592592592592E-3</v>
      </c>
      <c r="N18" s="16">
        <v>7</v>
      </c>
      <c r="O18" s="45"/>
      <c r="P18" s="18"/>
      <c r="Q18" s="45">
        <f t="shared" si="22"/>
        <v>1.7592592592592592E-3</v>
      </c>
      <c r="R18" s="19">
        <f t="shared" si="3"/>
        <v>1.7592592592592592E-3</v>
      </c>
      <c r="S18" s="17">
        <f t="shared" si="47"/>
        <v>6</v>
      </c>
      <c r="T18">
        <f t="shared" ref="T18" si="67">+N18</f>
        <v>7</v>
      </c>
      <c r="U18" s="19" t="str">
        <f t="shared" si="5"/>
        <v>jah</v>
      </c>
      <c r="V18" s="40">
        <v>5.0439814814814813E-4</v>
      </c>
      <c r="W18" s="17">
        <f t="shared" si="6"/>
        <v>7</v>
      </c>
      <c r="X18" s="16">
        <v>4</v>
      </c>
      <c r="Y18" s="53"/>
      <c r="Z18" s="20">
        <f t="shared" si="7"/>
        <v>14</v>
      </c>
      <c r="AA18" s="50"/>
      <c r="AB18" s="18">
        <f t="shared" si="8"/>
        <v>15</v>
      </c>
      <c r="AC18" s="18"/>
      <c r="AD18" s="38">
        <f t="shared" si="44"/>
        <v>5.0439814814814813E-4</v>
      </c>
      <c r="AE18" s="38">
        <f t="shared" si="10"/>
        <v>1000</v>
      </c>
      <c r="AF18" s="39">
        <f t="shared" si="31"/>
        <v>3</v>
      </c>
      <c r="AG18" s="39">
        <f t="shared" si="32"/>
        <v>13</v>
      </c>
      <c r="AH18" s="16" t="str">
        <f t="shared" si="13"/>
        <v/>
      </c>
    </row>
    <row r="19" spans="1:34" s="22" customFormat="1" ht="13.5" thickBot="1" x14ac:dyDescent="0.25">
      <c r="A19" s="57"/>
      <c r="B19" s="36" t="s">
        <v>2</v>
      </c>
      <c r="C19" s="46"/>
      <c r="E19" s="46"/>
      <c r="G19" s="41">
        <v>3.1655092592592596E-2</v>
      </c>
      <c r="H19" s="22">
        <f t="shared" ref="H19" si="68">+RANK(G19,G$2:G$37,1)</f>
        <v>11</v>
      </c>
      <c r="I19" s="23">
        <f t="shared" ref="I19" si="69">13-H19</f>
        <v>2</v>
      </c>
      <c r="J19" s="22">
        <f t="shared" si="2"/>
        <v>33</v>
      </c>
      <c r="K19" s="46"/>
      <c r="M19" s="46"/>
      <c r="O19" s="41">
        <v>7.3611111111111108E-3</v>
      </c>
      <c r="P19" s="24">
        <v>6</v>
      </c>
      <c r="Q19" s="46">
        <f t="shared" si="22"/>
        <v>7.3611111111111108E-3</v>
      </c>
      <c r="R19" s="19">
        <f t="shared" si="3"/>
        <v>7.3611111111111108E-3</v>
      </c>
      <c r="S19" s="23">
        <f t="shared" si="51"/>
        <v>7</v>
      </c>
      <c r="T19" s="22">
        <f t="shared" ref="T19" si="70">+P19</f>
        <v>6</v>
      </c>
      <c r="U19" s="25" t="str">
        <f t="shared" si="5"/>
        <v/>
      </c>
      <c r="V19" s="41"/>
      <c r="W19" s="23" t="str">
        <f t="shared" si="6"/>
        <v/>
      </c>
      <c r="Y19" s="54"/>
      <c r="Z19" s="26">
        <f t="shared" si="7"/>
        <v>9</v>
      </c>
      <c r="AA19" s="51"/>
      <c r="AB19" s="24"/>
      <c r="AC19" s="24">
        <f t="shared" si="15"/>
        <v>29</v>
      </c>
      <c r="AD19" s="38">
        <f t="shared" si="44"/>
        <v>100</v>
      </c>
      <c r="AE19" s="38">
        <f t="shared" si="10"/>
        <v>7.3611111111111108E-3</v>
      </c>
      <c r="AF19" s="39">
        <f t="shared" si="31"/>
        <v>25</v>
      </c>
      <c r="AG19" s="39">
        <f t="shared" si="32"/>
        <v>9</v>
      </c>
      <c r="AH19" s="16" t="str">
        <f t="shared" si="13"/>
        <v/>
      </c>
    </row>
    <row r="20" spans="1:34" s="29" customFormat="1" x14ac:dyDescent="0.2">
      <c r="A20" s="55" t="s">
        <v>42</v>
      </c>
      <c r="B20" s="28" t="s">
        <v>43</v>
      </c>
      <c r="C20" s="43">
        <v>7.3611111111111108E-3</v>
      </c>
      <c r="D20" s="16">
        <f>+RANK(C20,C$2:C$37,1)</f>
        <v>3</v>
      </c>
      <c r="E20" s="48"/>
      <c r="G20" s="48"/>
      <c r="I20" s="30">
        <f t="shared" ref="I20" si="71">13-D20</f>
        <v>10</v>
      </c>
      <c r="J20" s="29">
        <f t="shared" si="2"/>
        <v>7</v>
      </c>
      <c r="K20" s="43">
        <v>3.1655092592592596E-2</v>
      </c>
      <c r="L20" s="16">
        <v>7</v>
      </c>
      <c r="M20" s="48"/>
      <c r="O20" s="48"/>
      <c r="P20" s="31"/>
      <c r="Q20" s="48">
        <f t="shared" si="22"/>
        <v>7.3611111111111108E-3</v>
      </c>
      <c r="R20" s="19">
        <f t="shared" si="3"/>
        <v>7.3611111111111108E-3</v>
      </c>
      <c r="S20" s="30">
        <f t="shared" si="42"/>
        <v>6</v>
      </c>
      <c r="T20">
        <f t="shared" ref="T20" si="72">+L20</f>
        <v>7</v>
      </c>
      <c r="U20" s="32" t="str">
        <f t="shared" si="5"/>
        <v/>
      </c>
      <c r="V20" s="43"/>
      <c r="W20" s="17" t="str">
        <f t="shared" si="6"/>
        <v/>
      </c>
      <c r="Y20" s="53">
        <f>+SUM(W20:W22,S20:S22,I20:I22)</f>
        <v>35</v>
      </c>
      <c r="Z20" s="33">
        <f t="shared" si="7"/>
        <v>16</v>
      </c>
      <c r="AA20" s="49">
        <f t="shared" ref="AA20" si="73">+RANK(Y20,Y$2:Y$37)</f>
        <v>10</v>
      </c>
      <c r="AB20" s="31">
        <f t="shared" si="8"/>
        <v>10</v>
      </c>
      <c r="AC20" s="31"/>
      <c r="AD20" s="38">
        <f t="shared" si="44"/>
        <v>7.3611111111111108E-3</v>
      </c>
      <c r="AE20" s="38">
        <f t="shared" si="10"/>
        <v>1000</v>
      </c>
      <c r="AF20" s="39">
        <f t="shared" si="31"/>
        <v>16</v>
      </c>
      <c r="AG20" s="39">
        <f t="shared" si="32"/>
        <v>13</v>
      </c>
      <c r="AH20" s="16" t="str">
        <f t="shared" si="13"/>
        <v/>
      </c>
    </row>
    <row r="21" spans="1:34" s="16" customFormat="1" x14ac:dyDescent="0.2">
      <c r="A21" s="56"/>
      <c r="B21" s="15" t="s">
        <v>44</v>
      </c>
      <c r="C21" s="45"/>
      <c r="E21" s="40">
        <v>2.8171296296296302E-2</v>
      </c>
      <c r="F21" s="16">
        <f t="shared" ref="F21" si="74">+RANK(E21,E$2:E$37,1)</f>
        <v>10</v>
      </c>
      <c r="G21" s="45"/>
      <c r="I21" s="17">
        <f t="shared" ref="I21" si="75">13-F21</f>
        <v>3</v>
      </c>
      <c r="J21" s="16">
        <f t="shared" si="2"/>
        <v>31</v>
      </c>
      <c r="K21" s="45"/>
      <c r="M21" s="42">
        <v>3.8425925925925923E-3</v>
      </c>
      <c r="N21" s="16">
        <v>6</v>
      </c>
      <c r="O21" s="45"/>
      <c r="P21" s="18"/>
      <c r="Q21" s="45">
        <f t="shared" si="22"/>
        <v>3.8425925925925923E-3</v>
      </c>
      <c r="R21" s="19">
        <f t="shared" si="3"/>
        <v>3.8425925925925923E-3</v>
      </c>
      <c r="S21" s="17">
        <f t="shared" si="47"/>
        <v>7</v>
      </c>
      <c r="T21">
        <f t="shared" ref="T21" si="76">+N21</f>
        <v>6</v>
      </c>
      <c r="U21" s="19" t="str">
        <f t="shared" si="5"/>
        <v/>
      </c>
      <c r="V21" s="40"/>
      <c r="W21" s="17" t="str">
        <f t="shared" si="6"/>
        <v/>
      </c>
      <c r="Y21" s="53"/>
      <c r="Z21" s="20">
        <f t="shared" si="7"/>
        <v>10</v>
      </c>
      <c r="AA21" s="50"/>
      <c r="AB21" s="18">
        <f t="shared" si="8"/>
        <v>25</v>
      </c>
      <c r="AC21" s="18"/>
      <c r="AD21" s="38">
        <f t="shared" si="44"/>
        <v>3.8425925925925923E-3</v>
      </c>
      <c r="AE21" s="38">
        <f t="shared" si="10"/>
        <v>1000</v>
      </c>
      <c r="AF21" s="39">
        <f t="shared" si="31"/>
        <v>11</v>
      </c>
      <c r="AG21" s="39">
        <f t="shared" si="32"/>
        <v>13</v>
      </c>
      <c r="AH21" s="16" t="str">
        <f t="shared" si="13"/>
        <v/>
      </c>
    </row>
    <row r="22" spans="1:34" s="22" customFormat="1" ht="13.5" thickBot="1" x14ac:dyDescent="0.25">
      <c r="A22" s="57"/>
      <c r="B22" s="36" t="s">
        <v>45</v>
      </c>
      <c r="C22" s="46"/>
      <c r="E22" s="46"/>
      <c r="G22" s="41">
        <v>2.8171296296296302E-2</v>
      </c>
      <c r="H22" s="22">
        <f t="shared" ref="H22" si="77">+RANK(G22,G$2:G$37,1)</f>
        <v>10</v>
      </c>
      <c r="I22" s="23">
        <f t="shared" ref="I22" si="78">13-H22</f>
        <v>3</v>
      </c>
      <c r="J22" s="22">
        <f t="shared" si="2"/>
        <v>31</v>
      </c>
      <c r="K22" s="46"/>
      <c r="M22" s="46"/>
      <c r="O22" s="41">
        <v>3.8773148148148143E-3</v>
      </c>
      <c r="P22" s="24">
        <v>7</v>
      </c>
      <c r="Q22" s="46">
        <f t="shared" si="22"/>
        <v>3.8773148148148143E-3</v>
      </c>
      <c r="R22" s="19">
        <f t="shared" si="3"/>
        <v>3.8773148148148143E-3</v>
      </c>
      <c r="S22" s="23">
        <f t="shared" si="51"/>
        <v>6</v>
      </c>
      <c r="T22" s="22">
        <f t="shared" ref="T22" si="79">+P22</f>
        <v>7</v>
      </c>
      <c r="U22" s="25" t="str">
        <f t="shared" si="5"/>
        <v/>
      </c>
      <c r="V22" s="41"/>
      <c r="W22" s="23" t="str">
        <f t="shared" si="6"/>
        <v/>
      </c>
      <c r="Y22" s="54"/>
      <c r="Z22" s="26">
        <f t="shared" si="7"/>
        <v>9</v>
      </c>
      <c r="AA22" s="51"/>
      <c r="AB22" s="24"/>
      <c r="AC22" s="24">
        <f t="shared" si="15"/>
        <v>29</v>
      </c>
      <c r="AD22" s="38">
        <f t="shared" si="44"/>
        <v>100</v>
      </c>
      <c r="AE22" s="38">
        <f t="shared" si="10"/>
        <v>3.8773148148148143E-3</v>
      </c>
      <c r="AF22" s="39">
        <f t="shared" si="31"/>
        <v>25</v>
      </c>
      <c r="AG22" s="39">
        <f t="shared" si="32"/>
        <v>5</v>
      </c>
      <c r="AH22" s="16" t="str">
        <f t="shared" si="13"/>
        <v/>
      </c>
    </row>
    <row r="23" spans="1:34" s="29" customFormat="1" x14ac:dyDescent="0.2">
      <c r="A23" s="55" t="s">
        <v>5</v>
      </c>
      <c r="B23" s="28" t="s">
        <v>47</v>
      </c>
      <c r="C23" s="43">
        <v>7.3611111111111108E-3</v>
      </c>
      <c r="D23" s="16">
        <f>+RANK(C23,C$2:C$37,1)</f>
        <v>3</v>
      </c>
      <c r="E23" s="48"/>
      <c r="G23" s="48"/>
      <c r="I23" s="30">
        <f t="shared" ref="I23" si="80">13-D23</f>
        <v>10</v>
      </c>
      <c r="J23" s="29">
        <f t="shared" si="2"/>
        <v>7</v>
      </c>
      <c r="K23" s="43">
        <v>2.8171296296296302E-2</v>
      </c>
      <c r="L23" s="16">
        <v>8</v>
      </c>
      <c r="M23" s="48"/>
      <c r="O23" s="48"/>
      <c r="P23" s="31"/>
      <c r="Q23" s="48">
        <f t="shared" si="22"/>
        <v>7.3611111111111108E-3</v>
      </c>
      <c r="R23" s="19">
        <f t="shared" si="3"/>
        <v>7.3611111111111108E-3</v>
      </c>
      <c r="S23" s="30">
        <f t="shared" si="42"/>
        <v>5</v>
      </c>
      <c r="T23">
        <f t="shared" ref="T23" si="81">+L23</f>
        <v>8</v>
      </c>
      <c r="U23" s="32" t="str">
        <f t="shared" si="5"/>
        <v/>
      </c>
      <c r="V23" s="43"/>
      <c r="W23" s="17" t="str">
        <f t="shared" si="6"/>
        <v/>
      </c>
      <c r="Y23" s="53">
        <f>+SUM(W23:W25,S23:S25,I23:I25)</f>
        <v>36</v>
      </c>
      <c r="Z23" s="33">
        <f t="shared" si="7"/>
        <v>15</v>
      </c>
      <c r="AA23" s="49">
        <f t="shared" ref="AA23" si="82">+RANK(Y23,Y$2:Y$37)</f>
        <v>9</v>
      </c>
      <c r="AB23" s="31">
        <f t="shared" si="8"/>
        <v>12</v>
      </c>
      <c r="AC23" s="31"/>
      <c r="AD23" s="38">
        <f t="shared" si="44"/>
        <v>7.3611111111111108E-3</v>
      </c>
      <c r="AE23" s="38">
        <f t="shared" si="10"/>
        <v>1000</v>
      </c>
      <c r="AF23" s="39">
        <f t="shared" si="31"/>
        <v>16</v>
      </c>
      <c r="AG23" s="39">
        <f t="shared" si="32"/>
        <v>13</v>
      </c>
      <c r="AH23" s="16" t="str">
        <f t="shared" si="13"/>
        <v/>
      </c>
    </row>
    <row r="24" spans="1:34" s="16" customFormat="1" x14ac:dyDescent="0.2">
      <c r="A24" s="56"/>
      <c r="B24" s="15" t="s">
        <v>48</v>
      </c>
      <c r="C24" s="45"/>
      <c r="E24" s="40">
        <v>2.4687499999999998E-2</v>
      </c>
      <c r="F24" s="16">
        <f t="shared" ref="F24" si="83">+RANK(E24,E$2:E$37,1)</f>
        <v>9</v>
      </c>
      <c r="G24" s="45"/>
      <c r="I24" s="17">
        <f t="shared" ref="I24" si="84">13-F24</f>
        <v>4</v>
      </c>
      <c r="J24" s="16">
        <f t="shared" si="2"/>
        <v>29</v>
      </c>
      <c r="K24" s="45"/>
      <c r="M24" s="42">
        <v>3.8425925925925923E-3</v>
      </c>
      <c r="N24" s="16">
        <v>5</v>
      </c>
      <c r="O24" s="45"/>
      <c r="P24" s="18"/>
      <c r="Q24" s="45">
        <f t="shared" si="22"/>
        <v>3.8425925925925923E-3</v>
      </c>
      <c r="R24" s="19">
        <f t="shared" si="3"/>
        <v>3.8425925925925923E-3</v>
      </c>
      <c r="S24" s="17">
        <f t="shared" si="47"/>
        <v>8</v>
      </c>
      <c r="T24">
        <f t="shared" ref="T24" si="85">+N24</f>
        <v>5</v>
      </c>
      <c r="U24" s="19" t="str">
        <f t="shared" si="5"/>
        <v/>
      </c>
      <c r="V24" s="40"/>
      <c r="W24" s="17" t="str">
        <f t="shared" si="6"/>
        <v/>
      </c>
      <c r="Y24" s="53"/>
      <c r="Z24" s="20">
        <f t="shared" si="7"/>
        <v>12</v>
      </c>
      <c r="AA24" s="50"/>
      <c r="AB24" s="18">
        <f t="shared" si="8"/>
        <v>20</v>
      </c>
      <c r="AC24" s="18"/>
      <c r="AD24" s="38">
        <f t="shared" si="44"/>
        <v>3.8425925925925923E-3</v>
      </c>
      <c r="AE24" s="38">
        <f>IF(AC24&gt;0,MIN(V24,O24,M24,K24,G24,E24,C24),1000)</f>
        <v>1000</v>
      </c>
      <c r="AF24" s="39">
        <f t="shared" si="31"/>
        <v>11</v>
      </c>
      <c r="AG24" s="39">
        <f t="shared" si="32"/>
        <v>13</v>
      </c>
      <c r="AH24" s="16" t="str">
        <f t="shared" si="13"/>
        <v/>
      </c>
    </row>
    <row r="25" spans="1:34" s="22" customFormat="1" ht="13.5" thickBot="1" x14ac:dyDescent="0.25">
      <c r="A25" s="57"/>
      <c r="B25" s="21" t="s">
        <v>46</v>
      </c>
      <c r="C25" s="46"/>
      <c r="E25" s="46"/>
      <c r="G25" s="41">
        <v>2.4687499999999998E-2</v>
      </c>
      <c r="H25" s="22">
        <f t="shared" ref="H25" si="86">+RANK(G25,G$2:G$37,1)</f>
        <v>9</v>
      </c>
      <c r="I25" s="23">
        <f t="shared" ref="I25" si="87">13-H25</f>
        <v>4</v>
      </c>
      <c r="J25" s="22">
        <f t="shared" si="2"/>
        <v>29</v>
      </c>
      <c r="K25" s="46"/>
      <c r="M25" s="46"/>
      <c r="O25" s="41">
        <v>7.3379629629629628E-3</v>
      </c>
      <c r="P25" s="24">
        <v>8</v>
      </c>
      <c r="Q25" s="46">
        <f t="shared" si="22"/>
        <v>7.3379629629629628E-3</v>
      </c>
      <c r="R25" s="19">
        <f t="shared" si="3"/>
        <v>7.3379629629629628E-3</v>
      </c>
      <c r="S25" s="23">
        <f t="shared" si="51"/>
        <v>5</v>
      </c>
      <c r="T25" s="22">
        <f t="shared" ref="T25" si="88">+P25</f>
        <v>8</v>
      </c>
      <c r="U25" s="25" t="str">
        <f t="shared" si="5"/>
        <v/>
      </c>
      <c r="V25" s="41"/>
      <c r="W25" s="23" t="str">
        <f t="shared" si="6"/>
        <v/>
      </c>
      <c r="Y25" s="54"/>
      <c r="Z25" s="26">
        <f t="shared" si="7"/>
        <v>9</v>
      </c>
      <c r="AA25" s="51"/>
      <c r="AB25" s="24"/>
      <c r="AC25" s="24">
        <f t="shared" si="15"/>
        <v>29</v>
      </c>
      <c r="AD25" s="38">
        <f t="shared" si="44"/>
        <v>100</v>
      </c>
      <c r="AE25" s="38">
        <f t="shared" si="10"/>
        <v>7.3379629629629628E-3</v>
      </c>
      <c r="AF25" s="39">
        <f t="shared" si="31"/>
        <v>25</v>
      </c>
      <c r="AG25" s="39">
        <f t="shared" si="32"/>
        <v>8</v>
      </c>
      <c r="AH25" s="16" t="str">
        <f t="shared" si="13"/>
        <v/>
      </c>
    </row>
    <row r="26" spans="1:34" s="29" customFormat="1" x14ac:dyDescent="0.2">
      <c r="A26" s="55" t="s">
        <v>58</v>
      </c>
      <c r="B26" s="28" t="s">
        <v>49</v>
      </c>
      <c r="C26" s="43">
        <v>3.5138888888888893E-2</v>
      </c>
      <c r="D26" s="29">
        <f>+RANK(C26,C$2:C$37,1)</f>
        <v>6</v>
      </c>
      <c r="E26" s="48"/>
      <c r="G26" s="48"/>
      <c r="I26" s="30">
        <f t="shared" ref="I26" si="89">13-D26</f>
        <v>7</v>
      </c>
      <c r="J26" s="29">
        <f t="shared" si="2"/>
        <v>16</v>
      </c>
      <c r="K26" s="43">
        <v>2.4687499999999998E-2</v>
      </c>
      <c r="L26" s="29">
        <v>9</v>
      </c>
      <c r="M26" s="48"/>
      <c r="O26" s="48"/>
      <c r="P26" s="31"/>
      <c r="Q26" s="48">
        <f t="shared" si="22"/>
        <v>2.4687499999999998E-2</v>
      </c>
      <c r="R26" s="19">
        <f t="shared" si="3"/>
        <v>2.4687499999999998E-2</v>
      </c>
      <c r="S26" s="30">
        <f t="shared" si="42"/>
        <v>4</v>
      </c>
      <c r="T26">
        <f t="shared" ref="T26" si="90">+L26</f>
        <v>9</v>
      </c>
      <c r="U26" s="32" t="str">
        <f t="shared" si="5"/>
        <v/>
      </c>
      <c r="V26" s="43"/>
      <c r="W26" s="17" t="str">
        <f t="shared" si="6"/>
        <v/>
      </c>
      <c r="Y26" s="53">
        <f>+SUM(W26:W28,S26:S28,I26:I28)</f>
        <v>34</v>
      </c>
      <c r="Z26" s="33">
        <f t="shared" si="7"/>
        <v>11</v>
      </c>
      <c r="AA26" s="49">
        <f t="shared" ref="AA26" si="91">+RANK(Y26,Y$2:Y$37)</f>
        <v>11</v>
      </c>
      <c r="AB26" s="31">
        <f t="shared" si="8"/>
        <v>22</v>
      </c>
      <c r="AC26" s="31"/>
      <c r="AD26" s="38">
        <f t="shared" si="44"/>
        <v>2.4687499999999998E-2</v>
      </c>
      <c r="AE26" s="38">
        <f t="shared" si="10"/>
        <v>1000</v>
      </c>
      <c r="AF26" s="39">
        <f t="shared" si="31"/>
        <v>24</v>
      </c>
      <c r="AG26" s="39">
        <f t="shared" si="32"/>
        <v>13</v>
      </c>
      <c r="AH26" s="16" t="str">
        <f t="shared" si="13"/>
        <v/>
      </c>
    </row>
    <row r="27" spans="1:34" s="16" customFormat="1" x14ac:dyDescent="0.2">
      <c r="A27" s="56"/>
      <c r="B27" s="15" t="s">
        <v>50</v>
      </c>
      <c r="C27" s="45"/>
      <c r="E27" s="40">
        <v>2.1203703703703707E-2</v>
      </c>
      <c r="F27" s="16">
        <f t="shared" ref="F27" si="92">+RANK(E27,E$2:E$37,1)</f>
        <v>8</v>
      </c>
      <c r="G27" s="45"/>
      <c r="I27" s="17">
        <f t="shared" ref="I27" si="93">13-F27</f>
        <v>5</v>
      </c>
      <c r="J27" s="16">
        <f t="shared" si="2"/>
        <v>27</v>
      </c>
      <c r="K27" s="45"/>
      <c r="M27" s="40">
        <v>2.4652777777777776E-3</v>
      </c>
      <c r="N27" s="16">
        <v>4</v>
      </c>
      <c r="O27" s="45"/>
      <c r="P27" s="18"/>
      <c r="Q27" s="45">
        <f t="shared" si="22"/>
        <v>2.4652777777777776E-3</v>
      </c>
      <c r="R27" s="19">
        <f t="shared" si="3"/>
        <v>2.4652777777777776E-3</v>
      </c>
      <c r="S27" s="17">
        <f t="shared" si="47"/>
        <v>9</v>
      </c>
      <c r="T27">
        <f t="shared" ref="T27" si="94">+N27</f>
        <v>4</v>
      </c>
      <c r="U27" s="19" t="str">
        <f t="shared" si="5"/>
        <v/>
      </c>
      <c r="V27" s="40"/>
      <c r="W27" s="17" t="str">
        <f t="shared" si="6"/>
        <v/>
      </c>
      <c r="Y27" s="53"/>
      <c r="Z27" s="20">
        <f t="shared" si="7"/>
        <v>14</v>
      </c>
      <c r="AA27" s="50"/>
      <c r="AB27" s="18">
        <f t="shared" si="8"/>
        <v>15</v>
      </c>
      <c r="AC27" s="18"/>
      <c r="AD27" s="38">
        <f t="shared" si="44"/>
        <v>2.4652777777777776E-3</v>
      </c>
      <c r="AE27" s="38">
        <f t="shared" si="10"/>
        <v>1000</v>
      </c>
      <c r="AF27" s="39">
        <f t="shared" si="31"/>
        <v>8</v>
      </c>
      <c r="AG27" s="39">
        <f t="shared" si="32"/>
        <v>13</v>
      </c>
      <c r="AH27" s="16" t="str">
        <f t="shared" si="13"/>
        <v/>
      </c>
    </row>
    <row r="28" spans="1:34" s="22" customFormat="1" ht="13.5" thickBot="1" x14ac:dyDescent="0.25">
      <c r="A28" s="57"/>
      <c r="B28" s="36" t="s">
        <v>8</v>
      </c>
      <c r="C28" s="46"/>
      <c r="E28" s="46"/>
      <c r="G28" s="41">
        <v>2.1203703703703707E-2</v>
      </c>
      <c r="H28" s="22">
        <f t="shared" ref="H28" si="95">+RANK(G28,G$2:G$37,1)</f>
        <v>8</v>
      </c>
      <c r="I28" s="23">
        <f t="shared" ref="I28" si="96">13-H28</f>
        <v>5</v>
      </c>
      <c r="J28" s="22">
        <f t="shared" si="2"/>
        <v>27</v>
      </c>
      <c r="K28" s="46"/>
      <c r="M28" s="46"/>
      <c r="O28" s="41">
        <v>1.0798611111111111E-2</v>
      </c>
      <c r="P28" s="24">
        <v>9</v>
      </c>
      <c r="Q28" s="46">
        <f t="shared" si="22"/>
        <v>1.0798611111111111E-2</v>
      </c>
      <c r="R28" s="19">
        <f t="shared" si="3"/>
        <v>1.0798611111111111E-2</v>
      </c>
      <c r="S28" s="23">
        <f t="shared" si="51"/>
        <v>4</v>
      </c>
      <c r="T28" s="22">
        <f t="shared" ref="T28" si="97">+P28</f>
        <v>9</v>
      </c>
      <c r="U28" s="25" t="str">
        <f t="shared" si="5"/>
        <v/>
      </c>
      <c r="V28" s="41"/>
      <c r="W28" s="23" t="str">
        <f t="shared" si="6"/>
        <v/>
      </c>
      <c r="Y28" s="54"/>
      <c r="Z28" s="26">
        <f t="shared" si="7"/>
        <v>9</v>
      </c>
      <c r="AA28" s="51"/>
      <c r="AB28" s="24"/>
      <c r="AC28" s="24">
        <f t="shared" si="15"/>
        <v>29</v>
      </c>
      <c r="AD28" s="38">
        <f t="shared" si="44"/>
        <v>100</v>
      </c>
      <c r="AE28" s="38">
        <f t="shared" si="10"/>
        <v>1.0798611111111111E-2</v>
      </c>
      <c r="AF28" s="39">
        <f t="shared" si="31"/>
        <v>25</v>
      </c>
      <c r="AG28" s="39">
        <f t="shared" si="32"/>
        <v>11</v>
      </c>
      <c r="AH28" s="16" t="str">
        <f t="shared" si="13"/>
        <v/>
      </c>
    </row>
    <row r="29" spans="1:34" s="29" customFormat="1" x14ac:dyDescent="0.2">
      <c r="A29" s="55" t="s">
        <v>51</v>
      </c>
      <c r="B29" s="28" t="s">
        <v>52</v>
      </c>
      <c r="C29" s="43">
        <v>3.5138888888888893E-2</v>
      </c>
      <c r="D29" s="29">
        <f>+RANK(C29,C$2:C$37,1)</f>
        <v>6</v>
      </c>
      <c r="E29" s="48"/>
      <c r="G29" s="48"/>
      <c r="I29" s="30">
        <f t="shared" ref="I29" si="98">13-D29</f>
        <v>7</v>
      </c>
      <c r="J29" s="29">
        <f t="shared" si="2"/>
        <v>16</v>
      </c>
      <c r="K29" s="43">
        <v>2.1203703703703707E-2</v>
      </c>
      <c r="L29" s="29">
        <v>10</v>
      </c>
      <c r="M29" s="48"/>
      <c r="O29" s="48"/>
      <c r="P29" s="31"/>
      <c r="Q29" s="48">
        <f t="shared" si="22"/>
        <v>2.1203703703703707E-2</v>
      </c>
      <c r="R29" s="19">
        <f t="shared" si="3"/>
        <v>2.1203703703703707E-2</v>
      </c>
      <c r="S29" s="30">
        <f t="shared" ref="S29" si="99">13-L29</f>
        <v>3</v>
      </c>
      <c r="T29">
        <f t="shared" ref="T29" si="100">+L29</f>
        <v>10</v>
      </c>
      <c r="U29" s="32" t="str">
        <f t="shared" si="5"/>
        <v/>
      </c>
      <c r="V29" s="43"/>
      <c r="W29" s="17" t="str">
        <f t="shared" si="6"/>
        <v/>
      </c>
      <c r="Y29" s="53">
        <f>+SUM(W29:W31,S29:S31,I29:I31)</f>
        <v>41</v>
      </c>
      <c r="Z29" s="33">
        <f t="shared" si="7"/>
        <v>10</v>
      </c>
      <c r="AA29" s="49">
        <f t="shared" ref="AA29" si="101">+RANK(Y29,Y$2:Y$37)</f>
        <v>6</v>
      </c>
      <c r="AB29" s="31">
        <f>+RANK(Z29,Z$2:Z$37)</f>
        <v>25</v>
      </c>
      <c r="AC29" s="31"/>
      <c r="AD29" s="38">
        <f t="shared" si="44"/>
        <v>2.1203703703703707E-2</v>
      </c>
      <c r="AE29" s="38">
        <f t="shared" si="10"/>
        <v>1000</v>
      </c>
      <c r="AF29" s="39">
        <f t="shared" si="31"/>
        <v>23</v>
      </c>
      <c r="AG29" s="39">
        <f t="shared" si="32"/>
        <v>13</v>
      </c>
      <c r="AH29" s="16" t="str">
        <f t="shared" si="13"/>
        <v/>
      </c>
    </row>
    <row r="30" spans="1:34" s="16" customFormat="1" x14ac:dyDescent="0.2">
      <c r="A30" s="56"/>
      <c r="B30" s="15" t="s">
        <v>53</v>
      </c>
      <c r="C30" s="45"/>
      <c r="E30" s="40">
        <v>1.7719907407407406E-2</v>
      </c>
      <c r="F30" s="16">
        <f t="shared" ref="F30" si="102">+RANK(E30,E$2:E$37,1)</f>
        <v>7</v>
      </c>
      <c r="G30" s="45"/>
      <c r="I30" s="17">
        <f t="shared" ref="I30" si="103">13-F30</f>
        <v>6</v>
      </c>
      <c r="J30" s="16">
        <f t="shared" si="2"/>
        <v>25</v>
      </c>
      <c r="K30" s="45"/>
      <c r="M30" s="40">
        <v>5.9259259259259256E-3</v>
      </c>
      <c r="N30" s="16">
        <v>3</v>
      </c>
      <c r="O30" s="45"/>
      <c r="P30" s="18"/>
      <c r="Q30" s="45">
        <f t="shared" si="22"/>
        <v>5.9259259259259256E-3</v>
      </c>
      <c r="R30" s="19" t="str">
        <f t="shared" si="3"/>
        <v/>
      </c>
      <c r="S30" s="17">
        <f t="shared" ref="S30" si="104">13-N30</f>
        <v>10</v>
      </c>
      <c r="T30">
        <f t="shared" ref="T30" si="105">+N30</f>
        <v>3</v>
      </c>
      <c r="U30" s="19" t="str">
        <f t="shared" si="5"/>
        <v>jah</v>
      </c>
      <c r="V30" s="40">
        <v>5.0451388888888887E-4</v>
      </c>
      <c r="W30" s="17">
        <f t="shared" si="6"/>
        <v>5</v>
      </c>
      <c r="X30" s="16">
        <v>6</v>
      </c>
      <c r="Y30" s="53"/>
      <c r="Z30" s="20">
        <f t="shared" si="7"/>
        <v>21</v>
      </c>
      <c r="AA30" s="50"/>
      <c r="AB30" s="18">
        <f t="shared" ref="AB30:AB36" si="106">+RANK(Z30,Z$2:Z$37)</f>
        <v>8</v>
      </c>
      <c r="AC30" s="18"/>
      <c r="AD30" s="38">
        <f t="shared" si="44"/>
        <v>5.0451388888888887E-4</v>
      </c>
      <c r="AE30" s="38">
        <f t="shared" si="10"/>
        <v>1000</v>
      </c>
      <c r="AF30" s="39">
        <f t="shared" si="31"/>
        <v>4</v>
      </c>
      <c r="AG30" s="39">
        <f t="shared" si="32"/>
        <v>13</v>
      </c>
      <c r="AH30" s="16" t="str">
        <f t="shared" si="13"/>
        <v/>
      </c>
    </row>
    <row r="31" spans="1:34" s="22" customFormat="1" ht="13.5" thickBot="1" x14ac:dyDescent="0.25">
      <c r="A31" s="57"/>
      <c r="B31" s="36" t="s">
        <v>54</v>
      </c>
      <c r="C31" s="46"/>
      <c r="E31" s="46"/>
      <c r="G31" s="41">
        <v>1.7719907407407406E-2</v>
      </c>
      <c r="H31" s="22">
        <f t="shared" ref="H31" si="107">+RANK(G31,G$2:G$37,1)</f>
        <v>6</v>
      </c>
      <c r="I31" s="23">
        <f t="shared" ref="I31" si="108">13-H31</f>
        <v>7</v>
      </c>
      <c r="J31" s="22">
        <f t="shared" si="2"/>
        <v>16</v>
      </c>
      <c r="K31" s="46"/>
      <c r="M31" s="46"/>
      <c r="O31" s="41">
        <v>7.3148148148148148E-3</v>
      </c>
      <c r="P31" s="24">
        <v>10</v>
      </c>
      <c r="Q31" s="46">
        <f t="shared" si="22"/>
        <v>7.3148148148148148E-3</v>
      </c>
      <c r="R31" s="19">
        <f t="shared" si="3"/>
        <v>7.3148148148148148E-3</v>
      </c>
      <c r="S31" s="23">
        <f t="shared" ref="S31" si="109">13-P31</f>
        <v>3</v>
      </c>
      <c r="T31" s="22">
        <f t="shared" ref="T31" si="110">+P31</f>
        <v>10</v>
      </c>
      <c r="U31" s="25" t="str">
        <f t="shared" si="5"/>
        <v/>
      </c>
      <c r="V31" s="41"/>
      <c r="W31" s="23" t="str">
        <f t="shared" si="6"/>
        <v/>
      </c>
      <c r="Y31" s="54"/>
      <c r="Z31" s="26">
        <f t="shared" si="7"/>
        <v>10</v>
      </c>
      <c r="AA31" s="51"/>
      <c r="AB31" s="24"/>
      <c r="AC31" s="24">
        <f t="shared" ref="AC31:AC37" si="111">+RANK(Z31,Z$2:Z$37)</f>
        <v>25</v>
      </c>
      <c r="AD31" s="38">
        <f t="shared" si="44"/>
        <v>100</v>
      </c>
      <c r="AE31" s="38">
        <f t="shared" si="10"/>
        <v>7.3148148148148148E-3</v>
      </c>
      <c r="AF31" s="39">
        <f t="shared" si="31"/>
        <v>25</v>
      </c>
      <c r="AG31" s="39">
        <f t="shared" si="32"/>
        <v>7</v>
      </c>
      <c r="AH31" s="16" t="str">
        <f t="shared" si="13"/>
        <v/>
      </c>
    </row>
    <row r="32" spans="1:34" s="29" customFormat="1" x14ac:dyDescent="0.2">
      <c r="A32" s="55" t="s">
        <v>10</v>
      </c>
      <c r="B32" s="28" t="s">
        <v>55</v>
      </c>
      <c r="C32" s="43">
        <v>3.5138888888888893E-2</v>
      </c>
      <c r="D32" s="29">
        <f>+RANK(C32,C$2:C$37,1)</f>
        <v>6</v>
      </c>
      <c r="E32" s="48"/>
      <c r="G32" s="48"/>
      <c r="I32" s="30">
        <f t="shared" ref="I32" si="112">13-D32</f>
        <v>7</v>
      </c>
      <c r="J32" s="29">
        <f t="shared" si="2"/>
        <v>16</v>
      </c>
      <c r="K32" s="43">
        <v>1.7719907407407406E-2</v>
      </c>
      <c r="L32" s="29">
        <v>11</v>
      </c>
      <c r="M32" s="48"/>
      <c r="O32" s="48"/>
      <c r="P32" s="31"/>
      <c r="Q32" s="48">
        <f t="shared" si="22"/>
        <v>1.7719907407407406E-2</v>
      </c>
      <c r="R32" s="19">
        <f t="shared" si="3"/>
        <v>1.7719907407407406E-2</v>
      </c>
      <c r="S32" s="30">
        <f t="shared" ref="S32" si="113">13-L32</f>
        <v>2</v>
      </c>
      <c r="T32">
        <f t="shared" ref="T32" si="114">+L32</f>
        <v>11</v>
      </c>
      <c r="U32" s="32" t="str">
        <f t="shared" si="5"/>
        <v/>
      </c>
      <c r="V32" s="43"/>
      <c r="W32" s="17" t="str">
        <f t="shared" si="6"/>
        <v/>
      </c>
      <c r="Y32" s="53">
        <f>+SUM(W32:W34,S32:S34,I32:I34)</f>
        <v>41</v>
      </c>
      <c r="Z32" s="33">
        <f t="shared" si="7"/>
        <v>9</v>
      </c>
      <c r="AA32" s="49">
        <f t="shared" ref="AA32" si="115">+RANK(Y32,Y$2:Y$37)</f>
        <v>6</v>
      </c>
      <c r="AB32" s="31">
        <f t="shared" si="106"/>
        <v>29</v>
      </c>
      <c r="AC32" s="31"/>
      <c r="AD32" s="38">
        <f t="shared" si="44"/>
        <v>1.7719907407407406E-2</v>
      </c>
      <c r="AE32" s="38">
        <f t="shared" si="10"/>
        <v>1000</v>
      </c>
      <c r="AF32" s="39">
        <f t="shared" si="31"/>
        <v>22</v>
      </c>
      <c r="AG32" s="39">
        <f t="shared" si="32"/>
        <v>13</v>
      </c>
      <c r="AH32" s="16" t="str">
        <f t="shared" si="13"/>
        <v/>
      </c>
    </row>
    <row r="33" spans="1:34" s="16" customFormat="1" x14ac:dyDescent="0.2">
      <c r="A33" s="56"/>
      <c r="B33" s="35" t="s">
        <v>61</v>
      </c>
      <c r="C33" s="45"/>
      <c r="E33" s="40">
        <v>1.4236111111111111E-2</v>
      </c>
      <c r="F33" s="16">
        <f t="shared" ref="F33" si="116">+RANK(E33,E$2:E$37,1)</f>
        <v>6</v>
      </c>
      <c r="G33" s="45"/>
      <c r="I33" s="17">
        <f t="shared" ref="I33" si="117">13-F33</f>
        <v>7</v>
      </c>
      <c r="J33" s="16">
        <f t="shared" si="2"/>
        <v>16</v>
      </c>
      <c r="K33" s="45"/>
      <c r="M33" s="40">
        <v>5.2314814814814819E-3</v>
      </c>
      <c r="N33" s="16">
        <v>2</v>
      </c>
      <c r="O33" s="45"/>
      <c r="P33" s="18"/>
      <c r="Q33" s="45">
        <f t="shared" si="22"/>
        <v>5.2314814814814819E-3</v>
      </c>
      <c r="R33" s="19" t="str">
        <f t="shared" si="3"/>
        <v/>
      </c>
      <c r="S33" s="17">
        <f t="shared" ref="S33" si="118">13-N33</f>
        <v>11</v>
      </c>
      <c r="T33">
        <f t="shared" ref="T33" si="119">+N33</f>
        <v>2</v>
      </c>
      <c r="U33" s="19" t="str">
        <f t="shared" si="5"/>
        <v>jah</v>
      </c>
      <c r="V33" s="40">
        <v>4.6296296296296293E-4</v>
      </c>
      <c r="W33" s="17">
        <f t="shared" si="6"/>
        <v>4</v>
      </c>
      <c r="X33" s="16">
        <v>7</v>
      </c>
      <c r="Y33" s="53"/>
      <c r="Z33" s="20">
        <f t="shared" si="7"/>
        <v>22</v>
      </c>
      <c r="AA33" s="50"/>
      <c r="AB33" s="18">
        <f t="shared" si="106"/>
        <v>7</v>
      </c>
      <c r="AC33" s="18"/>
      <c r="AD33" s="38">
        <f t="shared" si="44"/>
        <v>4.6296296296296293E-4</v>
      </c>
      <c r="AE33" s="38">
        <f t="shared" si="10"/>
        <v>1000</v>
      </c>
      <c r="AF33" s="39">
        <f t="shared" si="31"/>
        <v>1</v>
      </c>
      <c r="AG33" s="39">
        <f t="shared" si="32"/>
        <v>13</v>
      </c>
      <c r="AH33" s="16" t="str">
        <f t="shared" si="13"/>
        <v>parim mees</v>
      </c>
    </row>
    <row r="34" spans="1:34" s="22" customFormat="1" ht="13.5" thickBot="1" x14ac:dyDescent="0.25">
      <c r="A34" s="57"/>
      <c r="B34" s="36" t="s">
        <v>57</v>
      </c>
      <c r="C34" s="46"/>
      <c r="E34" s="46"/>
      <c r="G34" s="41">
        <v>1.4236111111111111E-2</v>
      </c>
      <c r="H34" s="22">
        <f t="shared" ref="H34" si="120">+RANK(G34,G$2:G$37,1)</f>
        <v>5</v>
      </c>
      <c r="I34" s="23">
        <f t="shared" ref="I34" si="121">13-H34</f>
        <v>8</v>
      </c>
      <c r="J34" s="22">
        <f t="shared" si="2"/>
        <v>13</v>
      </c>
      <c r="K34" s="46"/>
      <c r="M34" s="46"/>
      <c r="O34" s="41">
        <v>0.97605324074074096</v>
      </c>
      <c r="P34" s="24">
        <v>11</v>
      </c>
      <c r="Q34" s="46">
        <f t="shared" si="22"/>
        <v>1.4236111111111111E-2</v>
      </c>
      <c r="R34" s="19">
        <f t="shared" si="3"/>
        <v>1.4236111111111111E-2</v>
      </c>
      <c r="S34" s="23">
        <f t="shared" ref="S34" si="122">13-P34</f>
        <v>2</v>
      </c>
      <c r="T34" s="22">
        <f t="shared" ref="T34" si="123">+P34</f>
        <v>11</v>
      </c>
      <c r="U34" s="25" t="str">
        <f t="shared" si="5"/>
        <v/>
      </c>
      <c r="V34" s="41"/>
      <c r="W34" s="23" t="str">
        <f t="shared" si="6"/>
        <v/>
      </c>
      <c r="Y34" s="54"/>
      <c r="Z34" s="26">
        <f t="shared" si="7"/>
        <v>10</v>
      </c>
      <c r="AA34" s="51"/>
      <c r="AB34" s="24"/>
      <c r="AC34" s="24">
        <f t="shared" si="111"/>
        <v>25</v>
      </c>
      <c r="AD34" s="38">
        <f t="shared" si="44"/>
        <v>100</v>
      </c>
      <c r="AE34" s="38">
        <f t="shared" si="10"/>
        <v>1.4236111111111111E-2</v>
      </c>
      <c r="AF34" s="39">
        <f t="shared" si="31"/>
        <v>25</v>
      </c>
      <c r="AG34" s="39">
        <f t="shared" si="32"/>
        <v>12</v>
      </c>
      <c r="AH34" s="16" t="str">
        <f t="shared" si="13"/>
        <v/>
      </c>
    </row>
    <row r="35" spans="1:34" s="29" customFormat="1" x14ac:dyDescent="0.2">
      <c r="A35" s="55" t="s">
        <v>59</v>
      </c>
      <c r="B35" s="28" t="s">
        <v>7</v>
      </c>
      <c r="C35" s="43">
        <v>3.5138888888888893E-2</v>
      </c>
      <c r="D35" s="29">
        <f>+RANK(C35,C$2:C$37,1)</f>
        <v>6</v>
      </c>
      <c r="E35" s="48"/>
      <c r="G35" s="48"/>
      <c r="I35" s="30">
        <f t="shared" ref="I35" si="124">13-D35</f>
        <v>7</v>
      </c>
      <c r="J35" s="29">
        <f t="shared" si="2"/>
        <v>16</v>
      </c>
      <c r="K35" s="43">
        <v>1.4236111111111111E-2</v>
      </c>
      <c r="L35" s="29">
        <v>12</v>
      </c>
      <c r="M35" s="48"/>
      <c r="O35" s="48"/>
      <c r="P35" s="31"/>
      <c r="Q35" s="48">
        <f t="shared" si="22"/>
        <v>1.4236111111111111E-2</v>
      </c>
      <c r="R35" s="19">
        <f t="shared" si="3"/>
        <v>1.4236111111111111E-2</v>
      </c>
      <c r="S35" s="30">
        <f t="shared" ref="S35" si="125">13-L35</f>
        <v>1</v>
      </c>
      <c r="T35" s="29">
        <f t="shared" ref="T35" si="126">+L35</f>
        <v>12</v>
      </c>
      <c r="U35" s="32" t="str">
        <f t="shared" si="5"/>
        <v/>
      </c>
      <c r="V35" s="43"/>
      <c r="W35" s="17" t="str">
        <f t="shared" si="6"/>
        <v/>
      </c>
      <c r="Y35" s="53">
        <f>+SUM(W35:W37,S35:S37,I35:I37)</f>
        <v>55</v>
      </c>
      <c r="Z35" s="33">
        <f t="shared" si="7"/>
        <v>8</v>
      </c>
      <c r="AA35" s="49">
        <f t="shared" ref="AA35" si="127">+RANK(Y35,Y$2:Y$37)</f>
        <v>3</v>
      </c>
      <c r="AB35" s="31">
        <f t="shared" si="106"/>
        <v>35</v>
      </c>
      <c r="AC35" s="31"/>
      <c r="AD35" s="38">
        <f t="shared" si="44"/>
        <v>1.4236111111111111E-2</v>
      </c>
      <c r="AE35" s="38">
        <f t="shared" si="10"/>
        <v>1000</v>
      </c>
      <c r="AF35" s="39">
        <f t="shared" si="31"/>
        <v>21</v>
      </c>
      <c r="AG35" s="39">
        <f t="shared" si="32"/>
        <v>13</v>
      </c>
      <c r="AH35" s="16" t="str">
        <f t="shared" si="13"/>
        <v/>
      </c>
    </row>
    <row r="36" spans="1:34" s="16" customFormat="1" x14ac:dyDescent="0.2">
      <c r="A36" s="56"/>
      <c r="B36" s="15" t="s">
        <v>7</v>
      </c>
      <c r="C36" s="45"/>
      <c r="E36" s="40">
        <v>1.0752314814814814E-2</v>
      </c>
      <c r="F36" s="16">
        <f t="shared" ref="F36" si="128">+RANK(E36,E$2:E$37,1)</f>
        <v>4</v>
      </c>
      <c r="G36" s="45"/>
      <c r="I36" s="17">
        <f t="shared" ref="I36" si="129">13-F36</f>
        <v>9</v>
      </c>
      <c r="J36" s="16">
        <f t="shared" si="2"/>
        <v>11</v>
      </c>
      <c r="K36" s="45"/>
      <c r="M36" s="40">
        <v>4.5370370370370365E-3</v>
      </c>
      <c r="N36" s="16">
        <v>1</v>
      </c>
      <c r="O36" s="45"/>
      <c r="P36" s="18"/>
      <c r="Q36" s="45">
        <f t="shared" si="22"/>
        <v>4.5370370370370365E-3</v>
      </c>
      <c r="R36" s="19" t="str">
        <f t="shared" si="3"/>
        <v/>
      </c>
      <c r="S36" s="17">
        <f t="shared" ref="S36" si="130">13-N36</f>
        <v>12</v>
      </c>
      <c r="T36" s="16">
        <f t="shared" ref="T36" si="131">+N36</f>
        <v>1</v>
      </c>
      <c r="U36" s="19" t="str">
        <f t="shared" si="5"/>
        <v>jah</v>
      </c>
      <c r="V36" s="40">
        <v>4.7754629629629628E-4</v>
      </c>
      <c r="W36" s="17">
        <f t="shared" si="6"/>
        <v>3</v>
      </c>
      <c r="X36" s="16">
        <v>8</v>
      </c>
      <c r="Y36" s="53"/>
      <c r="Z36" s="20">
        <f t="shared" si="7"/>
        <v>24</v>
      </c>
      <c r="AA36" s="50"/>
      <c r="AB36" s="18">
        <f t="shared" si="106"/>
        <v>5</v>
      </c>
      <c r="AC36" s="18"/>
      <c r="AD36" s="38">
        <f t="shared" si="44"/>
        <v>4.7754629629629628E-4</v>
      </c>
      <c r="AE36" s="38">
        <f t="shared" si="10"/>
        <v>1000</v>
      </c>
      <c r="AF36" s="39">
        <f t="shared" si="31"/>
        <v>2</v>
      </c>
      <c r="AG36" s="39">
        <f t="shared" si="32"/>
        <v>13</v>
      </c>
      <c r="AH36" s="16" t="str">
        <f>+IF(AG36=1,"parim naine",IF(AF36=1,"parim mees",""))</f>
        <v/>
      </c>
    </row>
    <row r="37" spans="1:34" s="22" customFormat="1" ht="13.5" thickBot="1" x14ac:dyDescent="0.25">
      <c r="A37" s="57"/>
      <c r="B37" s="36" t="s">
        <v>7</v>
      </c>
      <c r="C37" s="46"/>
      <c r="E37" s="46"/>
      <c r="G37" s="41">
        <v>1.0752314814814814E-2</v>
      </c>
      <c r="H37" s="22">
        <f t="shared" ref="H37" si="132">+RANK(G37,G$2:G$37,1)</f>
        <v>4</v>
      </c>
      <c r="I37" s="23">
        <f t="shared" ref="I37" si="133">13-H37</f>
        <v>9</v>
      </c>
      <c r="J37" s="22">
        <f t="shared" si="2"/>
        <v>11</v>
      </c>
      <c r="K37" s="46"/>
      <c r="M37" s="46"/>
      <c r="O37" s="41">
        <v>0.97256944444444404</v>
      </c>
      <c r="P37" s="24">
        <v>1</v>
      </c>
      <c r="Q37" s="46">
        <f t="shared" si="22"/>
        <v>1.0752314814814814E-2</v>
      </c>
      <c r="R37" s="19" t="str">
        <f t="shared" si="3"/>
        <v/>
      </c>
      <c r="S37" s="23">
        <f t="shared" ref="S37" si="134">13-P37</f>
        <v>12</v>
      </c>
      <c r="T37" s="22">
        <f t="shared" ref="T37" si="135">+P37</f>
        <v>1</v>
      </c>
      <c r="U37" s="25" t="str">
        <f t="shared" si="5"/>
        <v>jah</v>
      </c>
      <c r="V37" s="41">
        <v>4.7743055555555554E-4</v>
      </c>
      <c r="W37" s="23">
        <f t="shared" si="6"/>
        <v>2</v>
      </c>
      <c r="X37" s="22">
        <v>9</v>
      </c>
      <c r="Y37" s="54"/>
      <c r="Z37" s="26">
        <f t="shared" si="7"/>
        <v>23</v>
      </c>
      <c r="AA37" s="51"/>
      <c r="AB37" s="24"/>
      <c r="AC37" s="24">
        <f t="shared" si="111"/>
        <v>6</v>
      </c>
      <c r="AD37" s="38">
        <f t="shared" si="44"/>
        <v>100</v>
      </c>
      <c r="AE37" s="38">
        <f t="shared" si="10"/>
        <v>4.7743055555555554E-4</v>
      </c>
      <c r="AF37" s="39">
        <f t="shared" si="31"/>
        <v>25</v>
      </c>
      <c r="AG37" s="39">
        <f t="shared" si="32"/>
        <v>1</v>
      </c>
      <c r="AH37" s="16" t="str">
        <f t="shared" si="13"/>
        <v>parim naine</v>
      </c>
    </row>
    <row r="38" spans="1:34" x14ac:dyDescent="0.2">
      <c r="K38" s="4"/>
      <c r="V38" s="4"/>
    </row>
    <row r="39" spans="1:34" x14ac:dyDescent="0.2">
      <c r="M39" s="4"/>
      <c r="U39" s="37">
        <f>+COUNTIF(U2:U37,"jah")</f>
        <v>10</v>
      </c>
      <c r="V39" s="37">
        <f>+COUNTA(V2:V37)</f>
        <v>10</v>
      </c>
    </row>
    <row r="40" spans="1:34" x14ac:dyDescent="0.2">
      <c r="O40" s="4"/>
    </row>
  </sheetData>
  <mergeCells count="36">
    <mergeCell ref="A35:A37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Y35:Y37"/>
    <mergeCell ref="Y2:Y4"/>
    <mergeCell ref="Y5:Y7"/>
    <mergeCell ref="Y8:Y10"/>
    <mergeCell ref="Y11:Y13"/>
    <mergeCell ref="Y14:Y16"/>
    <mergeCell ref="Y17:Y19"/>
    <mergeCell ref="Y20:Y22"/>
    <mergeCell ref="Y23:Y25"/>
    <mergeCell ref="Y26:Y28"/>
    <mergeCell ref="Y29:Y31"/>
    <mergeCell ref="Y32:Y34"/>
    <mergeCell ref="AA11:AA13"/>
    <mergeCell ref="AA2:AA4"/>
    <mergeCell ref="AA5:AA7"/>
    <mergeCell ref="AA8:AA10"/>
    <mergeCell ref="AA14:AA16"/>
    <mergeCell ref="AA35:AA37"/>
    <mergeCell ref="AA17:AA19"/>
    <mergeCell ref="AA20:AA22"/>
    <mergeCell ref="AA23:AA25"/>
    <mergeCell ref="AA26:AA28"/>
    <mergeCell ref="AA29:AA31"/>
    <mergeCell ref="AA32:AA34"/>
  </mergeCells>
  <phoneticPr fontId="0" type="noConversion"/>
  <conditionalFormatting sqref="AB2:AB3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:AC3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:AA3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H37">
    <cfRule type="containsBlanks" dxfId="5" priority="9">
      <formula>LEN(TRIM(C2))=0</formula>
    </cfRule>
  </conditionalFormatting>
  <conditionalFormatting sqref="J2:J3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:K37 O2:P37 M2:M37">
    <cfRule type="containsBlanks" dxfId="4" priority="7">
      <formula>LEN(TRIM(K2))=0</formula>
    </cfRule>
  </conditionalFormatting>
  <conditionalFormatting sqref="X2:X3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:N37">
    <cfRule type="containsBlanks" dxfId="3" priority="5">
      <formula>LEN(TRIM(N2))=0</formula>
    </cfRule>
  </conditionalFormatting>
  <conditionalFormatting sqref="L2:L37">
    <cfRule type="containsBlanks" dxfId="2" priority="4">
      <formula>LEN(TRIM(L2))=0</formula>
    </cfRule>
  </conditionalFormatting>
  <conditionalFormatting sqref="Q2:Q3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0">
    <cfRule type="containsBlanks" dxfId="1" priority="2">
      <formula>LEN(TRIM(V10))=0</formula>
    </cfRule>
  </conditionalFormatting>
  <conditionalFormatting sqref="V12">
    <cfRule type="containsBlanks" dxfId="0" priority="1">
      <formula>LEN(TRIM(V12))=0</formula>
    </cfRule>
  </conditionalFormatting>
  <printOptions gridLines="1" gridLinesSet="0"/>
  <pageMargins left="0.23622047244094491" right="0.23622047244094491" top="0.74803149606299213" bottom="0.74803149606299213" header="0.31496062992125984" footer="0.31496062992125984"/>
  <pageSetup paperSize="9" scale="96" orientation="landscape" horizontalDpi="300" r:id="rId1"/>
  <headerFooter alignWithMargins="0">
    <oddHeader>&amp;CEETEL Kart 2017&amp;RLaitse 09.06.2017</oddHeader>
    <oddFooter>&amp;CPeakohtunik Krister Peetmaa ::</oddFooter>
  </headerFooter>
  <colBreaks count="1" manualBreakCount="1">
    <brk id="20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4" sqref="F4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Kart 2017</vt:lpstr>
      <vt:lpstr>Sheet1</vt:lpstr>
      <vt:lpstr>'Kart 2017'!Print_Area</vt:lpstr>
      <vt:lpstr>'Kart 2017'!Print_Titles</vt:lpstr>
    </vt:vector>
  </TitlesOfParts>
  <Company>EETEL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Matsi</dc:creator>
  <cp:lastModifiedBy>Märt Viileberg</cp:lastModifiedBy>
  <cp:lastPrinted>2017-06-09T08:57:57Z</cp:lastPrinted>
  <dcterms:created xsi:type="dcterms:W3CDTF">1997-04-02T06:23:29Z</dcterms:created>
  <dcterms:modified xsi:type="dcterms:W3CDTF">2017-06-09T09:14:03Z</dcterms:modified>
</cp:coreProperties>
</file>