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telmtu-my.sharepoint.com/personal/mart_viileberg_eetel_ee/Documents/Documents/Üritused (töövarju päev jne)/"/>
    </mc:Choice>
  </mc:AlternateContent>
  <xr:revisionPtr revIDLastSave="0" documentId="8_{701F7A6B-EB00-495A-AFFF-FFE7B09B6A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rt 2021" sheetId="10" r:id="rId1"/>
    <sheet name="Sheet1" sheetId="9" r:id="rId2"/>
  </sheets>
  <definedNames>
    <definedName name="_xlnm.Print_Area" localSheetId="0">'Kart 2021'!$A$1:$AH$28</definedName>
    <definedName name="_xlnm.Print_Titles" localSheetId="0">'Kart 2021'!$A:$B,'Kart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0" l="1"/>
  <c r="W18" i="10"/>
  <c r="W7" i="10"/>
  <c r="W8" i="10"/>
  <c r="S28" i="10" l="1"/>
  <c r="S27" i="10"/>
  <c r="S25" i="10"/>
  <c r="S24" i="10"/>
  <c r="S22" i="10"/>
  <c r="S21" i="10"/>
  <c r="S19" i="10"/>
  <c r="S18" i="10"/>
  <c r="S16" i="10"/>
  <c r="S15" i="10"/>
  <c r="S13" i="10"/>
  <c r="S12" i="10"/>
  <c r="S10" i="10"/>
  <c r="S9" i="10"/>
  <c r="S7" i="10"/>
  <c r="S6" i="10"/>
  <c r="S4" i="10"/>
  <c r="S3" i="10"/>
  <c r="S23" i="10" l="1"/>
  <c r="S20" i="10"/>
  <c r="S17" i="10"/>
  <c r="S14" i="10"/>
  <c r="S11" i="10"/>
  <c r="S8" i="10"/>
  <c r="S5" i="10"/>
  <c r="S2" i="10"/>
  <c r="S26" i="10"/>
  <c r="W3" i="10"/>
  <c r="W5" i="10"/>
  <c r="W6" i="10"/>
  <c r="V30" i="10" l="1"/>
  <c r="AD28" i="10"/>
  <c r="W28" i="10"/>
  <c r="T28" i="10"/>
  <c r="H28" i="10"/>
  <c r="I28" i="10" s="1"/>
  <c r="AE27" i="10"/>
  <c r="W27" i="10"/>
  <c r="T27" i="10"/>
  <c r="F27" i="10"/>
  <c r="I27" i="10" s="1"/>
  <c r="AE26" i="10"/>
  <c r="W26" i="10"/>
  <c r="T26" i="10"/>
  <c r="D26" i="10"/>
  <c r="I26" i="10" s="1"/>
  <c r="AD25" i="10"/>
  <c r="W25" i="10"/>
  <c r="T25" i="10"/>
  <c r="H25" i="10"/>
  <c r="I25" i="10" s="1"/>
  <c r="AE24" i="10"/>
  <c r="W24" i="10"/>
  <c r="T24" i="10"/>
  <c r="F24" i="10"/>
  <c r="I24" i="10" s="1"/>
  <c r="AE23" i="10"/>
  <c r="T23" i="10"/>
  <c r="D23" i="10"/>
  <c r="AD22" i="10"/>
  <c r="W22" i="10"/>
  <c r="T22" i="10"/>
  <c r="H22" i="10"/>
  <c r="I22" i="10" s="1"/>
  <c r="AE21" i="10"/>
  <c r="W21" i="10"/>
  <c r="T21" i="10"/>
  <c r="F21" i="10"/>
  <c r="I21" i="10" s="1"/>
  <c r="AE20" i="10"/>
  <c r="W20" i="10"/>
  <c r="T20" i="10"/>
  <c r="D20" i="10"/>
  <c r="AD19" i="10"/>
  <c r="W19" i="10"/>
  <c r="T19" i="10"/>
  <c r="H19" i="10"/>
  <c r="AE18" i="10"/>
  <c r="T18" i="10"/>
  <c r="F18" i="10"/>
  <c r="AE17" i="10"/>
  <c r="W17" i="10"/>
  <c r="T17" i="10"/>
  <c r="D17" i="10"/>
  <c r="I17" i="10" s="1"/>
  <c r="AD16" i="10"/>
  <c r="W16" i="10"/>
  <c r="T16" i="10"/>
  <c r="H16" i="10"/>
  <c r="I16" i="10" s="1"/>
  <c r="AE15" i="10"/>
  <c r="W15" i="10"/>
  <c r="T15" i="10"/>
  <c r="F15" i="10"/>
  <c r="I15" i="10" s="1"/>
  <c r="AE14" i="10"/>
  <c r="W14" i="10"/>
  <c r="T14" i="10"/>
  <c r="D14" i="10"/>
  <c r="I14" i="10" s="1"/>
  <c r="AD13" i="10"/>
  <c r="W13" i="10"/>
  <c r="T13" i="10"/>
  <c r="H13" i="10"/>
  <c r="I13" i="10" s="1"/>
  <c r="AE12" i="10"/>
  <c r="W12" i="10"/>
  <c r="T12" i="10"/>
  <c r="F12" i="10"/>
  <c r="I12" i="10" s="1"/>
  <c r="AE11" i="10"/>
  <c r="W11" i="10"/>
  <c r="T11" i="10"/>
  <c r="D11" i="10"/>
  <c r="AD10" i="10"/>
  <c r="W10" i="10"/>
  <c r="T10" i="10"/>
  <c r="H10" i="10"/>
  <c r="AE9" i="10"/>
  <c r="W9" i="10"/>
  <c r="T9" i="10"/>
  <c r="F9" i="10"/>
  <c r="AE8" i="10"/>
  <c r="T8" i="10"/>
  <c r="D8" i="10"/>
  <c r="AD7" i="10"/>
  <c r="T7" i="10"/>
  <c r="H7" i="10"/>
  <c r="I7" i="10" s="1"/>
  <c r="AE6" i="10"/>
  <c r="T6" i="10"/>
  <c r="F6" i="10"/>
  <c r="AE5" i="10"/>
  <c r="T5" i="10"/>
  <c r="D5" i="10"/>
  <c r="I5" i="10" s="1"/>
  <c r="AD4" i="10"/>
  <c r="H4" i="10"/>
  <c r="AE3" i="10"/>
  <c r="F3" i="10"/>
  <c r="I3" i="10" s="1"/>
  <c r="AE2" i="10"/>
  <c r="D2" i="10"/>
  <c r="Z7" i="10" l="1"/>
  <c r="Z16" i="10"/>
  <c r="Z15" i="10"/>
  <c r="Z13" i="10"/>
  <c r="Z12" i="10"/>
  <c r="Z3" i="10"/>
  <c r="I4" i="10"/>
  <c r="Z4" i="10" s="1"/>
  <c r="I2" i="10"/>
  <c r="Y26" i="10"/>
  <c r="Z26" i="10"/>
  <c r="I6" i="10"/>
  <c r="T4" i="10"/>
  <c r="Z28" i="10"/>
  <c r="T2" i="10"/>
  <c r="I9" i="10"/>
  <c r="I11" i="10"/>
  <c r="Z25" i="10"/>
  <c r="Y14" i="10"/>
  <c r="Z14" i="10"/>
  <c r="Z17" i="10"/>
  <c r="Z27" i="10"/>
  <c r="Z5" i="10"/>
  <c r="I10" i="10"/>
  <c r="Z21" i="10"/>
  <c r="Z22" i="10"/>
  <c r="Z24" i="10"/>
  <c r="T3" i="10"/>
  <c r="I8" i="10"/>
  <c r="I18" i="10"/>
  <c r="Z18" i="10" s="1"/>
  <c r="I19" i="10"/>
  <c r="Z19" i="10" s="1"/>
  <c r="I20" i="10"/>
  <c r="Y20" i="10" s="1"/>
  <c r="I23" i="10"/>
  <c r="Y23" i="10" s="1"/>
  <c r="J24" i="10" l="1"/>
  <c r="Q24" i="10" s="1"/>
  <c r="R24" i="10" s="1"/>
  <c r="J15" i="10"/>
  <c r="Q15" i="10" s="1"/>
  <c r="R15" i="10" s="1"/>
  <c r="J10" i="10"/>
  <c r="Q10" i="10" s="1"/>
  <c r="R10" i="10" s="1"/>
  <c r="J16" i="10"/>
  <c r="Q16" i="10" s="1"/>
  <c r="R16" i="10" s="1"/>
  <c r="Z10" i="10"/>
  <c r="J25" i="10"/>
  <c r="Q25" i="10" s="1"/>
  <c r="R25" i="10" s="1"/>
  <c r="J17" i="10"/>
  <c r="Q17" i="10" s="1"/>
  <c r="R17" i="10" s="1"/>
  <c r="J27" i="10"/>
  <c r="Q27" i="10" s="1"/>
  <c r="R27" i="10" s="1"/>
  <c r="J28" i="10"/>
  <c r="Q28" i="10" s="1"/>
  <c r="R28" i="10" s="1"/>
  <c r="J3" i="10"/>
  <c r="Q3" i="10" s="1"/>
  <c r="R3" i="10" s="1"/>
  <c r="Y17" i="10"/>
  <c r="J26" i="10"/>
  <c r="Q26" i="10" s="1"/>
  <c r="R26" i="10" s="1"/>
  <c r="J11" i="10"/>
  <c r="Q11" i="10" s="1"/>
  <c r="R11" i="10" s="1"/>
  <c r="J2" i="10"/>
  <c r="Q2" i="10" s="1"/>
  <c r="R2" i="10" s="1"/>
  <c r="J20" i="10"/>
  <c r="Q20" i="10" s="1"/>
  <c r="R20" i="10" s="1"/>
  <c r="Z20" i="10"/>
  <c r="J13" i="10"/>
  <c r="Q13" i="10" s="1"/>
  <c r="R13" i="10" s="1"/>
  <c r="J9" i="10"/>
  <c r="Q9" i="10" s="1"/>
  <c r="R9" i="10" s="1"/>
  <c r="Z9" i="10"/>
  <c r="J19" i="10"/>
  <c r="Q19" i="10" s="1"/>
  <c r="R19" i="10" s="1"/>
  <c r="J12" i="10"/>
  <c r="Q12" i="10" s="1"/>
  <c r="R12" i="10" s="1"/>
  <c r="Y8" i="10"/>
  <c r="Z11" i="10"/>
  <c r="J18" i="10"/>
  <c r="Q18" i="10" s="1"/>
  <c r="R18" i="10" s="1"/>
  <c r="Y11" i="10"/>
  <c r="Z8" i="10"/>
  <c r="J8" i="10"/>
  <c r="Q8" i="10" s="1"/>
  <c r="R8" i="10" s="1"/>
  <c r="Y2" i="10"/>
  <c r="J5" i="10"/>
  <c r="Q5" i="10" s="1"/>
  <c r="R5" i="10" s="1"/>
  <c r="J14" i="10"/>
  <c r="Q14" i="10" s="1"/>
  <c r="R14" i="10" s="1"/>
  <c r="Z2" i="10"/>
  <c r="Z6" i="10"/>
  <c r="J6" i="10"/>
  <c r="Q6" i="10" s="1"/>
  <c r="R6" i="10" s="1"/>
  <c r="Y5" i="10"/>
  <c r="J7" i="10"/>
  <c r="Q7" i="10" s="1"/>
  <c r="R7" i="10" s="1"/>
  <c r="Z23" i="10"/>
  <c r="J23" i="10"/>
  <c r="Q23" i="10" s="1"/>
  <c r="R23" i="10" s="1"/>
  <c r="J4" i="10"/>
  <c r="Q4" i="10" s="1"/>
  <c r="R4" i="10" s="1"/>
  <c r="J22" i="10"/>
  <c r="Q22" i="10" s="1"/>
  <c r="R22" i="10" s="1"/>
  <c r="J21" i="10"/>
  <c r="Q21" i="10" s="1"/>
  <c r="R21" i="10" s="1"/>
  <c r="AA20" i="10" l="1"/>
  <c r="AC19" i="10"/>
  <c r="AE19" i="10" s="1"/>
  <c r="AB6" i="10"/>
  <c r="AD6" i="10" s="1"/>
  <c r="AA26" i="10"/>
  <c r="AB23" i="10"/>
  <c r="AD23" i="10" s="1"/>
  <c r="AB18" i="10"/>
  <c r="AD18" i="10" s="1"/>
  <c r="AB17" i="10"/>
  <c r="AD17" i="10" s="1"/>
  <c r="AA11" i="10"/>
  <c r="AB21" i="10"/>
  <c r="AD21" i="10" s="1"/>
  <c r="AC10" i="10"/>
  <c r="AE10" i="10" s="1"/>
  <c r="AB8" i="10"/>
  <c r="AD8" i="10" s="1"/>
  <c r="AB5" i="10"/>
  <c r="AD5" i="10" s="1"/>
  <c r="AC22" i="10"/>
  <c r="AE22" i="10" s="1"/>
  <c r="AC28" i="10"/>
  <c r="AE28" i="10" s="1"/>
  <c r="AC25" i="10"/>
  <c r="AE25" i="10" s="1"/>
  <c r="AB11" i="10"/>
  <c r="AD11" i="10" s="1"/>
  <c r="R1" i="10"/>
  <c r="U15" i="10" s="1"/>
  <c r="AB24" i="10"/>
  <c r="AD24" i="10" s="1"/>
  <c r="AB26" i="10"/>
  <c r="AD26" i="10" s="1"/>
  <c r="AA5" i="10"/>
  <c r="AB27" i="10"/>
  <c r="AD27" i="10" s="1"/>
  <c r="AA2" i="10"/>
  <c r="AA8" i="10"/>
  <c r="AB20" i="10"/>
  <c r="AD20" i="10" s="1"/>
  <c r="AA14" i="10"/>
  <c r="AC4" i="10"/>
  <c r="AE4" i="10" s="1"/>
  <c r="AB9" i="10"/>
  <c r="AD9" i="10" s="1"/>
  <c r="AA23" i="10"/>
  <c r="AB14" i="10"/>
  <c r="AD14" i="10" s="1"/>
  <c r="AA17" i="10"/>
  <c r="AB2" i="10"/>
  <c r="AD2" i="10" s="1"/>
  <c r="AB3" i="10"/>
  <c r="AD3" i="10" s="1"/>
  <c r="AC7" i="10"/>
  <c r="AE7" i="10" s="1"/>
  <c r="AB12" i="10"/>
  <c r="AD12" i="10" s="1"/>
  <c r="AC13" i="10"/>
  <c r="AE13" i="10" s="1"/>
  <c r="AC16" i="10"/>
  <c r="AE16" i="10" s="1"/>
  <c r="AB15" i="10"/>
  <c r="AD15" i="10" s="1"/>
  <c r="U19" i="10" l="1"/>
  <c r="U13" i="10"/>
  <c r="U27" i="10"/>
  <c r="U24" i="10"/>
  <c r="U12" i="10"/>
  <c r="U26" i="10"/>
  <c r="U23" i="10"/>
  <c r="U11" i="10"/>
  <c r="AF14" i="10"/>
  <c r="AF27" i="10"/>
  <c r="U6" i="10"/>
  <c r="U20" i="10"/>
  <c r="U21" i="10"/>
  <c r="U28" i="10"/>
  <c r="U5" i="10"/>
  <c r="U17" i="10"/>
  <c r="U10" i="10"/>
  <c r="U7" i="10"/>
  <c r="U18" i="10"/>
  <c r="U16" i="10"/>
  <c r="U14" i="10"/>
  <c r="U3" i="10"/>
  <c r="U8" i="10"/>
  <c r="U4" i="10"/>
  <c r="AG4" i="10"/>
  <c r="AG26" i="10"/>
  <c r="AG18" i="10"/>
  <c r="AG2" i="10"/>
  <c r="AG5" i="10"/>
  <c r="AG15" i="10"/>
  <c r="AG14" i="10"/>
  <c r="AG27" i="10"/>
  <c r="AG6" i="10"/>
  <c r="AG21" i="10"/>
  <c r="AG3" i="10"/>
  <c r="AG12" i="10"/>
  <c r="AG17" i="10"/>
  <c r="AG8" i="10"/>
  <c r="AG24" i="10"/>
  <c r="AG9" i="10"/>
  <c r="AG20" i="10"/>
  <c r="AG11" i="10"/>
  <c r="AG23" i="10"/>
  <c r="AG22" i="10"/>
  <c r="AF15" i="10"/>
  <c r="AF11" i="10"/>
  <c r="AF7" i="10"/>
  <c r="AF28" i="10"/>
  <c r="AF16" i="10"/>
  <c r="AF2" i="10"/>
  <c r="AF19" i="10"/>
  <c r="AF10" i="10"/>
  <c r="AF22" i="10"/>
  <c r="AF4" i="10"/>
  <c r="AF13" i="10"/>
  <c r="AF25" i="10"/>
  <c r="AF18" i="10"/>
  <c r="AG16" i="10"/>
  <c r="AF6" i="10"/>
  <c r="AF5" i="10"/>
  <c r="U9" i="10"/>
  <c r="AG13" i="10"/>
  <c r="AF20" i="10"/>
  <c r="AF8" i="10"/>
  <c r="AF23" i="10"/>
  <c r="AF12" i="10"/>
  <c r="AF9" i="10"/>
  <c r="U2" i="10"/>
  <c r="U22" i="10"/>
  <c r="AG10" i="10"/>
  <c r="U25" i="10"/>
  <c r="AG7" i="10"/>
  <c r="AG25" i="10"/>
  <c r="AF21" i="10"/>
  <c r="AF17" i="10"/>
  <c r="AF3" i="10"/>
  <c r="AF26" i="10"/>
  <c r="AG28" i="10"/>
  <c r="AG19" i="10"/>
  <c r="AF24" i="10"/>
  <c r="AH19" i="10" l="1"/>
  <c r="AH25" i="10"/>
  <c r="AH22" i="10"/>
  <c r="AH26" i="10"/>
  <c r="AH28" i="10"/>
  <c r="AH14" i="10"/>
  <c r="AH24" i="10"/>
  <c r="AH7" i="10"/>
  <c r="AH16" i="10"/>
  <c r="AH27" i="10"/>
  <c r="AH10" i="10"/>
  <c r="AH20" i="10"/>
  <c r="AH21" i="10"/>
  <c r="AH9" i="10"/>
  <c r="U30" i="10"/>
  <c r="AH23" i="10"/>
  <c r="AH17" i="10"/>
  <c r="AH4" i="10"/>
  <c r="AH11" i="10"/>
  <c r="AH12" i="10"/>
  <c r="AH15" i="10"/>
  <c r="AH13" i="10"/>
  <c r="AH3" i="10"/>
  <c r="AH5" i="10"/>
  <c r="AH2" i="10"/>
  <c r="AH6" i="10"/>
  <c r="AH18" i="10"/>
  <c r="AH8" i="10"/>
</calcChain>
</file>

<file path=xl/sharedStrings.xml><?xml version="1.0" encoding="utf-8"?>
<sst xmlns="http://schemas.openxmlformats.org/spreadsheetml/2006/main" count="64" uniqueCount="54">
  <si>
    <t>Koht</t>
  </si>
  <si>
    <t>Parim aeg</t>
  </si>
  <si>
    <t>finaal</t>
  </si>
  <si>
    <t>Merle Peetmaa</t>
  </si>
  <si>
    <t>KOHT</t>
  </si>
  <si>
    <t>Meeskond</t>
  </si>
  <si>
    <t>Osaleja</t>
  </si>
  <si>
    <t>Aeg</t>
  </si>
  <si>
    <t>Punkte I</t>
  </si>
  <si>
    <t>Koht I</t>
  </si>
  <si>
    <t>Punkte II</t>
  </si>
  <si>
    <t>Koht II</t>
  </si>
  <si>
    <t>Punkte F</t>
  </si>
  <si>
    <t>Koht F</t>
  </si>
  <si>
    <t>Kokku punkte</t>
  </si>
  <si>
    <t>Meeskond punkte</t>
  </si>
  <si>
    <t>Mehed</t>
  </si>
  <si>
    <t>Naised</t>
  </si>
  <si>
    <t>Finaalis</t>
  </si>
  <si>
    <t>Teet Tähepõld</t>
  </si>
  <si>
    <t>LW</t>
  </si>
  <si>
    <t>Krister Peetmaa</t>
  </si>
  <si>
    <t>Firstel Group</t>
  </si>
  <si>
    <t>Ensto Ensek AS</t>
  </si>
  <si>
    <t>KH Energia-Konsult</t>
  </si>
  <si>
    <t>Kagu Elekter</t>
  </si>
  <si>
    <t>Energo Veritas</t>
  </si>
  <si>
    <t>Connecto</t>
  </si>
  <si>
    <t>E-Service Lõuna</t>
  </si>
  <si>
    <t>E-Service Tallinn</t>
  </si>
  <si>
    <t>Sten Lõokene</t>
  </si>
  <si>
    <t>Marek Urb</t>
  </si>
  <si>
    <t>Helina Turja</t>
  </si>
  <si>
    <t>Dmitri Beljajev</t>
  </si>
  <si>
    <t>Anton Tšislov</t>
  </si>
  <si>
    <t>Aneta Andersson</t>
  </si>
  <si>
    <t>Karmo Kase</t>
  </si>
  <si>
    <t>Siim Salandu</t>
  </si>
  <si>
    <t>Geiti Sohard</t>
  </si>
  <si>
    <t>Vadim Filimonov</t>
  </si>
  <si>
    <t>Dmitri Babin</t>
  </si>
  <si>
    <t>Jekaterina Filimonova</t>
  </si>
  <si>
    <t>Martti Noring</t>
  </si>
  <si>
    <t>Renee Rooppalu</t>
  </si>
  <si>
    <t>Kadri Bekker</t>
  </si>
  <si>
    <t>Harri Liis</t>
  </si>
  <si>
    <t>Kristjan Kupar</t>
  </si>
  <si>
    <t>Kedi Teegelmann</t>
  </si>
  <si>
    <t>Siim Holtsmann</t>
  </si>
  <si>
    <t>Raido Rebane</t>
  </si>
  <si>
    <t>Kadi Tross</t>
  </si>
  <si>
    <t>Rauno Põldmaa</t>
  </si>
  <si>
    <t>Siim Kutsar</t>
  </si>
  <si>
    <t>Karen Pulver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</si>
</sst>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mm:ss.000"/>
  </numFmts>
  <fonts count="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FF4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0" xfId="0" applyFont="1" applyFill="1" applyBorder="1"/>
    <xf numFmtId="0" fontId="1" fillId="2" borderId="2" xfId="0" applyFont="1" applyFill="1" applyBorder="1"/>
    <xf numFmtId="0" fontId="3" fillId="0" borderId="0" xfId="0" applyFont="1" applyAlignment="1">
      <alignment horizontal="left" vertical="center" indent="1"/>
    </xf>
    <xf numFmtId="0" fontId="1" fillId="0" borderId="0" xfId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center" textRotation="90" wrapText="1"/>
    </xf>
    <xf numFmtId="0" fontId="1" fillId="2" borderId="0" xfId="1" applyFill="1" applyAlignment="1">
      <alignment horizontal="center" textRotation="90" wrapText="1"/>
    </xf>
    <xf numFmtId="47" fontId="1" fillId="0" borderId="0" xfId="1" applyNumberFormat="1" applyAlignment="1">
      <alignment horizontal="center" textRotation="90" wrapText="1"/>
    </xf>
    <xf numFmtId="0" fontId="1" fillId="2" borderId="0" xfId="1" applyFill="1" applyAlignment="1">
      <alignment horizont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center" textRotation="90"/>
    </xf>
    <xf numFmtId="165" fontId="1" fillId="0" borderId="0" xfId="1" applyNumberFormat="1"/>
    <xf numFmtId="164" fontId="1" fillId="0" borderId="0" xfId="1" applyNumberFormat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47" fontId="1" fillId="0" borderId="0" xfId="1" applyNumberFormat="1"/>
    <xf numFmtId="1" fontId="1" fillId="0" borderId="0" xfId="1" applyNumberFormat="1"/>
    <xf numFmtId="47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164" fontId="1" fillId="0" borderId="2" xfId="1" applyNumberFormat="1" applyBorder="1"/>
    <xf numFmtId="0" fontId="1" fillId="0" borderId="2" xfId="1" applyBorder="1"/>
    <xf numFmtId="165" fontId="1" fillId="0" borderId="2" xfId="1" applyNumberFormat="1" applyBorder="1"/>
    <xf numFmtId="0" fontId="1" fillId="2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47" fontId="1" fillId="0" borderId="2" xfId="1" applyNumberFormat="1" applyBorder="1"/>
    <xf numFmtId="1" fontId="1" fillId="0" borderId="2" xfId="1" applyNumberFormat="1" applyBorder="1"/>
    <xf numFmtId="0" fontId="1" fillId="0" borderId="1" xfId="1" applyBorder="1"/>
    <xf numFmtId="165" fontId="1" fillId="0" borderId="1" xfId="1" applyNumberFormat="1" applyBorder="1"/>
    <xf numFmtId="0" fontId="1" fillId="2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1" xfId="1" applyNumberFormat="1" applyBorder="1"/>
    <xf numFmtId="47" fontId="1" fillId="0" borderId="1" xfId="1" applyNumberFormat="1" applyBorder="1"/>
    <xf numFmtId="1" fontId="1" fillId="0" borderId="1" xfId="1" applyNumberFormat="1" applyBorder="1"/>
    <xf numFmtId="0" fontId="2" fillId="2" borderId="0" xfId="1" applyFont="1" applyFill="1"/>
    <xf numFmtId="3" fontId="1" fillId="0" borderId="0" xfId="1" applyNumberFormat="1"/>
    <xf numFmtId="0" fontId="1" fillId="0" borderId="0" xfId="0" applyFont="1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2" fillId="2" borderId="0" xfId="1" applyNumberFormat="1" applyFont="1" applyFill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3" fontId="1" fillId="0" borderId="2" xfId="1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1" xfId="1" applyNumberFormat="1" applyBorder="1" applyAlignment="1">
      <alignment horizontal="center" vertical="center"/>
    </xf>
  </cellXfs>
  <cellStyles count="2">
    <cellStyle name="Normal" xfId="0" builtinId="0"/>
    <cellStyle name="Normal 2" xfId="1" xr:uid="{0453DC75-2565-4A35-ADD2-9B04E67CD129}"/>
  </cellStyles>
  <dxfs count="10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4FF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0DB8-DC5E-41FA-80D4-30CB2066C194}">
  <dimension ref="A1:AH31"/>
  <sheetViews>
    <sheetView tabSelected="1" zoomScale="90" zoomScaleNormal="90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Q12" sqref="Q12"/>
    </sheetView>
  </sheetViews>
  <sheetFormatPr defaultColWidth="8.90625" defaultRowHeight="13" x14ac:dyDescent="0.3"/>
  <cols>
    <col min="1" max="1" width="18" style="6" customWidth="1"/>
    <col min="2" max="2" width="20.453125" style="7" customWidth="1"/>
    <col min="3" max="3" width="9.08984375" style="7" bestFit="1" customWidth="1"/>
    <col min="4" max="4" width="3.36328125" style="7" customWidth="1"/>
    <col min="5" max="5" width="9.08984375" style="7" bestFit="1" customWidth="1"/>
    <col min="6" max="6" width="3.36328125" style="7" bestFit="1" customWidth="1"/>
    <col min="7" max="7" width="9.08984375" style="7" bestFit="1" customWidth="1"/>
    <col min="8" max="8" width="3.36328125" style="7" bestFit="1" customWidth="1"/>
    <col min="9" max="9" width="3.36328125" style="16" bestFit="1" customWidth="1"/>
    <col min="10" max="10" width="9" style="7" customWidth="1"/>
    <col min="11" max="11" width="9.08984375" style="7" bestFit="1" customWidth="1"/>
    <col min="12" max="12" width="5" style="7" bestFit="1" customWidth="1"/>
    <col min="13" max="13" width="9.08984375" style="7" bestFit="1" customWidth="1"/>
    <col min="14" max="14" width="5.36328125" style="7" customWidth="1"/>
    <col min="15" max="15" width="9.08984375" style="7" bestFit="1" customWidth="1"/>
    <col min="16" max="16" width="5.54296875" style="17" customWidth="1"/>
    <col min="17" max="17" width="11.54296875" style="7" customWidth="1"/>
    <col min="18" max="18" width="5.08984375" style="7" hidden="1" customWidth="1"/>
    <col min="19" max="19" width="5.6328125" style="16" bestFit="1" customWidth="1"/>
    <col min="20" max="20" width="3.36328125" style="7" bestFit="1" customWidth="1"/>
    <col min="21" max="21" width="6.6328125" style="7" customWidth="1"/>
    <col min="22" max="22" width="9.08984375" style="7" bestFit="1" customWidth="1"/>
    <col min="23" max="23" width="5.6328125" style="16" bestFit="1" customWidth="1"/>
    <col min="24" max="24" width="5.08984375" style="7" bestFit="1" customWidth="1"/>
    <col min="25" max="25" width="10" style="36" customWidth="1"/>
    <col min="26" max="26" width="5.6328125" style="7" bestFit="1" customWidth="1"/>
    <col min="27" max="27" width="6" style="12" bestFit="1" customWidth="1"/>
    <col min="28" max="28" width="6.54296875" style="17" bestFit="1" customWidth="1"/>
    <col min="29" max="29" width="7.90625" style="17" customWidth="1"/>
    <col min="30" max="31" width="7.08984375" style="17" hidden="1" customWidth="1"/>
    <col min="32" max="33" width="3" style="17" hidden="1" customWidth="1"/>
    <col min="34" max="34" width="10.6328125" style="7" bestFit="1" customWidth="1"/>
    <col min="35" max="16384" width="8.90625" style="7"/>
  </cols>
  <sheetData>
    <row r="1" spans="1:34" ht="41.25" customHeight="1" thickBot="1" x14ac:dyDescent="0.3">
      <c r="A1" s="6" t="s">
        <v>5</v>
      </c>
      <c r="B1" s="7" t="s">
        <v>6</v>
      </c>
      <c r="C1" s="8" t="s">
        <v>7</v>
      </c>
      <c r="D1" s="8" t="s">
        <v>0</v>
      </c>
      <c r="E1" s="8" t="s">
        <v>7</v>
      </c>
      <c r="F1" s="8" t="s">
        <v>0</v>
      </c>
      <c r="G1" s="8" t="s">
        <v>7</v>
      </c>
      <c r="H1" s="8" t="s">
        <v>0</v>
      </c>
      <c r="I1" s="9" t="s">
        <v>8</v>
      </c>
      <c r="J1" s="8" t="s">
        <v>9</v>
      </c>
      <c r="K1" s="8" t="s">
        <v>7</v>
      </c>
      <c r="L1" s="8" t="s">
        <v>0</v>
      </c>
      <c r="M1" s="8" t="s">
        <v>7</v>
      </c>
      <c r="N1" s="8" t="s">
        <v>0</v>
      </c>
      <c r="O1" s="8" t="s">
        <v>7</v>
      </c>
      <c r="P1" s="8" t="s">
        <v>0</v>
      </c>
      <c r="Q1" s="8" t="s">
        <v>1</v>
      </c>
      <c r="R1" s="10">
        <f>+MIN(R2:R28)</f>
        <v>6.9712962962962957E-4</v>
      </c>
      <c r="S1" s="9" t="s">
        <v>10</v>
      </c>
      <c r="T1" s="8" t="s">
        <v>11</v>
      </c>
      <c r="U1" s="8" t="s">
        <v>18</v>
      </c>
      <c r="V1" s="8" t="s">
        <v>2</v>
      </c>
      <c r="W1" s="9" t="s">
        <v>12</v>
      </c>
      <c r="X1" s="8" t="s">
        <v>13</v>
      </c>
      <c r="Y1" s="11" t="s">
        <v>15</v>
      </c>
      <c r="Z1" s="8" t="s">
        <v>14</v>
      </c>
      <c r="AA1" s="12" t="s">
        <v>4</v>
      </c>
      <c r="AB1" s="13" t="s">
        <v>16</v>
      </c>
      <c r="AC1" s="13" t="s">
        <v>17</v>
      </c>
      <c r="AD1" s="13"/>
      <c r="AE1" s="13"/>
      <c r="AF1" s="13"/>
      <c r="AG1" s="13"/>
    </row>
    <row r="2" spans="1:34" ht="13.25" customHeight="1" x14ac:dyDescent="0.25">
      <c r="A2" s="41" t="s">
        <v>20</v>
      </c>
      <c r="B2" s="2" t="s">
        <v>48</v>
      </c>
      <c r="C2" s="14">
        <v>7.3770833333333338E-4</v>
      </c>
      <c r="D2" s="7">
        <f>+RANK(C2,C$2:C$28,1)</f>
        <v>9</v>
      </c>
      <c r="E2" s="15"/>
      <c r="G2" s="15"/>
      <c r="I2" s="16">
        <f>13-D2</f>
        <v>4</v>
      </c>
      <c r="J2" s="7">
        <f t="shared" ref="J2:J28" si="0">+RANK(I2,I$2:I$28)</f>
        <v>25</v>
      </c>
      <c r="K2" s="14">
        <v>7.3208333333333328E-4</v>
      </c>
      <c r="L2" s="7">
        <v>9</v>
      </c>
      <c r="M2" s="14"/>
      <c r="O2" s="15"/>
      <c r="P2" s="7"/>
      <c r="Q2" s="15">
        <f t="shared" ref="Q2:Q4" si="1">+MIN(C2:P2)</f>
        <v>7.3208333333333328E-4</v>
      </c>
      <c r="R2" s="18">
        <f>+IF(T2&gt;3,Q2,"")</f>
        <v>7.3208333333333328E-4</v>
      </c>
      <c r="S2" s="16">
        <f>10-L2</f>
        <v>1</v>
      </c>
      <c r="T2" s="7">
        <f>+RANK(S2,S$2:S$28)</f>
        <v>25</v>
      </c>
      <c r="U2" s="18" t="str">
        <f>+IF(T2&lt;4,"jah",(IF(R2=R$1,"jah","")))</f>
        <v/>
      </c>
      <c r="V2" s="15"/>
      <c r="Y2" s="44">
        <f>+SUM(W2:W4,S2:S4,I2:I4)</f>
        <v>25</v>
      </c>
      <c r="Z2" s="19">
        <f>+SUM(W2,S2,I2)</f>
        <v>5</v>
      </c>
      <c r="AA2" s="46">
        <f>+RANK(Y2,Y$2:Y$28)</f>
        <v>8</v>
      </c>
      <c r="AB2" s="17">
        <f>+RANK(Z2,Z$2:Z$28)</f>
        <v>25</v>
      </c>
      <c r="AD2" s="20">
        <f>IF(AB2&gt;0,MIN(V2,O2,M2,K2,G2,E2,C2),0)</f>
        <v>7.3208333333333328E-4</v>
      </c>
      <c r="AE2" s="20">
        <f>IF(AC2&gt;0,MIN(V2,O2,M2,K2,G2,E2,C2),1000)</f>
        <v>1000</v>
      </c>
      <c r="AF2" s="21">
        <f t="shared" ref="AF2:AF28" si="2">IF(AD2&gt;0,RANK(AD2,AD$2:AD$28,1),"")</f>
        <v>15</v>
      </c>
      <c r="AG2" s="21">
        <f t="shared" ref="AG2:AG28" si="3">IF(AE2&gt;0,RANK(AE2,AE$2:AE$28,1),"")</f>
        <v>10</v>
      </c>
      <c r="AH2" s="7" t="str">
        <f>+IF(AG2=1,"parim naine",IF(AF2=1,"parim mees",""))</f>
        <v/>
      </c>
    </row>
    <row r="3" spans="1:34" ht="12.5" x14ac:dyDescent="0.25">
      <c r="A3" s="42"/>
      <c r="B3" s="1" t="s">
        <v>49</v>
      </c>
      <c r="C3" s="15"/>
      <c r="E3" s="14">
        <v>7.2373842592592585E-4</v>
      </c>
      <c r="F3" s="7">
        <f>+RANK(E3,E$2:E$28,1)</f>
        <v>4</v>
      </c>
      <c r="G3" s="15"/>
      <c r="I3" s="16">
        <f>13-F3</f>
        <v>9</v>
      </c>
      <c r="J3" s="7">
        <f t="shared" si="0"/>
        <v>10</v>
      </c>
      <c r="K3" s="14"/>
      <c r="M3" s="14">
        <v>7.214351851851852E-4</v>
      </c>
      <c r="N3" s="7">
        <v>4</v>
      </c>
      <c r="O3" s="15"/>
      <c r="P3" s="7"/>
      <c r="Q3" s="15">
        <f t="shared" si="1"/>
        <v>7.214351851851852E-4</v>
      </c>
      <c r="R3" s="18">
        <f t="shared" ref="R3:R28" si="4">+IF(T3&gt;3,Q3,"")</f>
        <v>7.214351851851852E-4</v>
      </c>
      <c r="S3" s="16">
        <f>10-N3</f>
        <v>6</v>
      </c>
      <c r="T3" s="7">
        <f>+RANK(S3,S$2:S$28)</f>
        <v>10</v>
      </c>
      <c r="U3" s="18" t="str">
        <f t="shared" ref="U3:U28" si="5">+IF(T3&lt;4,"jah",(IF(R3=R$1,"jah","")))</f>
        <v/>
      </c>
      <c r="V3" s="15"/>
      <c r="W3" s="16" t="str">
        <f t="shared" ref="W3:W28" si="6">IF(V3&gt;0,11-X3,"")</f>
        <v/>
      </c>
      <c r="Y3" s="44"/>
      <c r="Z3" s="19">
        <f t="shared" ref="Z3:Z28" si="7">+SUM(W3,S3,I3)</f>
        <v>15</v>
      </c>
      <c r="AA3" s="46"/>
      <c r="AB3" s="17">
        <f>+RANK(Z3,Z$2:Z$28)</f>
        <v>12</v>
      </c>
      <c r="AD3" s="20">
        <f t="shared" ref="AD3" si="8">IF(AB3&gt;0,MIN(V3,O3,M3,K3,G3,E3,C3),0)</f>
        <v>7.214351851851852E-4</v>
      </c>
      <c r="AE3" s="20">
        <f t="shared" ref="AE3:AE28" si="9">IF(AC3&gt;0,MIN(V3,O3,M3,K3,G3,E3,C3),1000)</f>
        <v>1000</v>
      </c>
      <c r="AF3" s="21">
        <f t="shared" si="2"/>
        <v>12</v>
      </c>
      <c r="AG3" s="21">
        <f t="shared" si="3"/>
        <v>10</v>
      </c>
      <c r="AH3" s="7" t="str">
        <f t="shared" ref="AH3:AH28" si="10">+IF(AG3=1,"parim naine",IF(AF3=1,"parim mees",""))</f>
        <v/>
      </c>
    </row>
    <row r="4" spans="1:34" s="23" customFormat="1" thickBot="1" x14ac:dyDescent="0.3">
      <c r="A4" s="43"/>
      <c r="B4" s="4" t="s">
        <v>50</v>
      </c>
      <c r="C4" s="22"/>
      <c r="E4" s="24"/>
      <c r="G4" s="24">
        <v>1.0452430555555556E-3</v>
      </c>
      <c r="H4" s="23">
        <f>+RANK(G4,G$2:G$28,1)</f>
        <v>9</v>
      </c>
      <c r="I4" s="25">
        <f>13-H4</f>
        <v>4</v>
      </c>
      <c r="J4" s="23">
        <f t="shared" si="0"/>
        <v>25</v>
      </c>
      <c r="K4" s="24"/>
      <c r="M4" s="24"/>
      <c r="O4" s="24">
        <v>8.3219907407407407E-4</v>
      </c>
      <c r="P4" s="23">
        <v>9</v>
      </c>
      <c r="Q4" s="22">
        <f t="shared" si="1"/>
        <v>8.3219907407407407E-4</v>
      </c>
      <c r="R4" s="18">
        <f t="shared" si="4"/>
        <v>8.3219907407407407E-4</v>
      </c>
      <c r="S4" s="25">
        <f>10-P4</f>
        <v>1</v>
      </c>
      <c r="T4" s="23">
        <f>+RANK(S4,S$2:S$28)</f>
        <v>25</v>
      </c>
      <c r="U4" s="27" t="str">
        <f t="shared" si="5"/>
        <v/>
      </c>
      <c r="V4" s="22"/>
      <c r="W4" s="16"/>
      <c r="Y4" s="45"/>
      <c r="Z4" s="28">
        <f t="shared" si="7"/>
        <v>5</v>
      </c>
      <c r="AA4" s="47"/>
      <c r="AB4" s="26"/>
      <c r="AC4" s="26">
        <f>+RANK(Z4,Z$2:Z$28)</f>
        <v>25</v>
      </c>
      <c r="AD4" s="20">
        <f>IF(AB4&gt;0,MIN(V4,O4,M4,K4,G4,E4,C4),10000)</f>
        <v>10000</v>
      </c>
      <c r="AE4" s="20">
        <f t="shared" si="9"/>
        <v>8.3219907407407407E-4</v>
      </c>
      <c r="AF4" s="21">
        <f t="shared" si="2"/>
        <v>25</v>
      </c>
      <c r="AG4" s="21">
        <f t="shared" si="3"/>
        <v>8</v>
      </c>
      <c r="AH4" s="7" t="str">
        <f t="shared" si="10"/>
        <v/>
      </c>
    </row>
    <row r="5" spans="1:34" ht="13.25" customHeight="1" x14ac:dyDescent="0.25">
      <c r="A5" s="48" t="s">
        <v>29</v>
      </c>
      <c r="B5" s="38" t="s">
        <v>19</v>
      </c>
      <c r="C5" s="14">
        <v>7.1945601851851847E-4</v>
      </c>
      <c r="D5" s="7">
        <f>+RANK(C5,C$2:C$28,1)</f>
        <v>6</v>
      </c>
      <c r="E5" s="14"/>
      <c r="G5" s="14"/>
      <c r="I5" s="16">
        <f t="shared" ref="I5" si="11">13-D5</f>
        <v>7</v>
      </c>
      <c r="J5" s="7">
        <f t="shared" si="0"/>
        <v>16</v>
      </c>
      <c r="K5" s="14">
        <v>7.1456018518518516E-4</v>
      </c>
      <c r="L5" s="7">
        <v>3</v>
      </c>
      <c r="M5" s="14"/>
      <c r="O5" s="14"/>
      <c r="P5" s="7"/>
      <c r="Q5" s="15">
        <f>+MIN(C5:P5)</f>
        <v>7.1456018518518516E-4</v>
      </c>
      <c r="R5" s="18" t="str">
        <f t="shared" si="4"/>
        <v/>
      </c>
      <c r="S5" s="16">
        <f>10-L5</f>
        <v>7</v>
      </c>
      <c r="T5" s="7">
        <f>+L5</f>
        <v>3</v>
      </c>
      <c r="U5" s="18" t="str">
        <f t="shared" si="5"/>
        <v>jah</v>
      </c>
      <c r="V5" s="15">
        <v>7.0350694444444443E-4</v>
      </c>
      <c r="W5" s="16">
        <f t="shared" si="6"/>
        <v>8</v>
      </c>
      <c r="X5" s="7">
        <v>3</v>
      </c>
      <c r="Y5" s="44">
        <f>+SUM(W5:W7,S5:S7,I5:I7)</f>
        <v>52</v>
      </c>
      <c r="Z5" s="19">
        <f t="shared" si="7"/>
        <v>22</v>
      </c>
      <c r="AA5" s="46">
        <f>+RANK(Y5,Y$2:Y$28)</f>
        <v>4</v>
      </c>
      <c r="AB5" s="17">
        <f>+RANK(Z5,Z$2:Z$28)</f>
        <v>6</v>
      </c>
      <c r="AD5" s="20">
        <f t="shared" ref="AD5:AD10" si="12">IF(AB5&gt;0,MIN(V5,O5,M5,K5,G5,E5,C5),10000)</f>
        <v>7.0350694444444443E-4</v>
      </c>
      <c r="AE5" s="20">
        <f t="shared" si="9"/>
        <v>1000</v>
      </c>
      <c r="AF5" s="21">
        <f t="shared" si="2"/>
        <v>6</v>
      </c>
      <c r="AG5" s="21">
        <f t="shared" si="3"/>
        <v>10</v>
      </c>
      <c r="AH5" s="7" t="str">
        <f t="shared" si="10"/>
        <v/>
      </c>
    </row>
    <row r="6" spans="1:34" ht="12.5" x14ac:dyDescent="0.25">
      <c r="A6" s="48"/>
      <c r="B6" s="38" t="s">
        <v>21</v>
      </c>
      <c r="C6" s="15"/>
      <c r="E6" s="14">
        <v>7.3019675925925932E-4</v>
      </c>
      <c r="F6" s="7">
        <f>+RANK(E6,E$2:E$28,1)</f>
        <v>5</v>
      </c>
      <c r="G6" s="14"/>
      <c r="I6" s="16">
        <f t="shared" ref="I6" si="13">13-F6</f>
        <v>8</v>
      </c>
      <c r="J6" s="7">
        <f t="shared" si="0"/>
        <v>13</v>
      </c>
      <c r="K6" s="14"/>
      <c r="M6" s="14">
        <v>7.3281249999999996E-4</v>
      </c>
      <c r="N6" s="7">
        <v>6</v>
      </c>
      <c r="O6" s="14"/>
      <c r="P6" s="7"/>
      <c r="Q6" s="15">
        <f t="shared" ref="Q6:Q28" si="14">+MIN(C6:P6)</f>
        <v>7.3019675925925932E-4</v>
      </c>
      <c r="R6" s="18">
        <f t="shared" si="4"/>
        <v>7.3019675925925932E-4</v>
      </c>
      <c r="S6" s="16">
        <f>10-N6</f>
        <v>4</v>
      </c>
      <c r="T6" s="7">
        <f>+N6</f>
        <v>6</v>
      </c>
      <c r="U6" s="18" t="str">
        <f t="shared" si="5"/>
        <v/>
      </c>
      <c r="V6" s="15"/>
      <c r="W6" s="16" t="str">
        <f t="shared" si="6"/>
        <v/>
      </c>
      <c r="Y6" s="44"/>
      <c r="Z6" s="19">
        <f t="shared" si="7"/>
        <v>12</v>
      </c>
      <c r="AA6" s="46"/>
      <c r="AB6" s="17">
        <f>+RANK(Z6,Z$2:Z$28)</f>
        <v>15</v>
      </c>
      <c r="AD6" s="20">
        <f t="shared" si="12"/>
        <v>7.3019675925925932E-4</v>
      </c>
      <c r="AE6" s="20">
        <f t="shared" si="9"/>
        <v>1000</v>
      </c>
      <c r="AF6" s="21">
        <f t="shared" si="2"/>
        <v>13</v>
      </c>
      <c r="AG6" s="21">
        <f t="shared" si="3"/>
        <v>10</v>
      </c>
      <c r="AH6" s="7" t="str">
        <f t="shared" si="10"/>
        <v/>
      </c>
    </row>
    <row r="7" spans="1:34" s="23" customFormat="1" thickBot="1" x14ac:dyDescent="0.3">
      <c r="A7" s="49"/>
      <c r="B7" s="4" t="s">
        <v>3</v>
      </c>
      <c r="C7" s="22"/>
      <c r="E7" s="24"/>
      <c r="G7" s="24">
        <v>7.6012731481481471E-4</v>
      </c>
      <c r="H7" s="23">
        <f>+RANK(G7,G$2:G$28,1)</f>
        <v>4</v>
      </c>
      <c r="I7" s="25">
        <f t="shared" ref="I7" si="15">13-H7</f>
        <v>9</v>
      </c>
      <c r="J7" s="23">
        <f t="shared" si="0"/>
        <v>10</v>
      </c>
      <c r="K7" s="24"/>
      <c r="M7" s="24"/>
      <c r="O7" s="24">
        <v>7.5231481481481471E-4</v>
      </c>
      <c r="P7" s="23">
        <v>3</v>
      </c>
      <c r="Q7" s="22">
        <f t="shared" si="14"/>
        <v>7.5231481481481471E-4</v>
      </c>
      <c r="R7" s="18" t="str">
        <f t="shared" si="4"/>
        <v/>
      </c>
      <c r="S7" s="25">
        <f>10-P7</f>
        <v>7</v>
      </c>
      <c r="T7" s="23">
        <f>+P7</f>
        <v>3</v>
      </c>
      <c r="U7" s="27" t="str">
        <f t="shared" si="5"/>
        <v>jah</v>
      </c>
      <c r="V7" s="24">
        <v>7.4656249999999994E-4</v>
      </c>
      <c r="W7" s="16">
        <f t="shared" si="6"/>
        <v>2</v>
      </c>
      <c r="X7" s="23">
        <v>9</v>
      </c>
      <c r="Y7" s="45"/>
      <c r="Z7" s="28">
        <f t="shared" si="7"/>
        <v>18</v>
      </c>
      <c r="AA7" s="46"/>
      <c r="AB7" s="26"/>
      <c r="AC7" s="26">
        <f>+RANK(Z7,Z$2:Z$28)</f>
        <v>9</v>
      </c>
      <c r="AD7" s="20">
        <f t="shared" si="12"/>
        <v>10000</v>
      </c>
      <c r="AE7" s="20">
        <f t="shared" si="9"/>
        <v>7.4656249999999994E-4</v>
      </c>
      <c r="AF7" s="21">
        <f t="shared" si="2"/>
        <v>25</v>
      </c>
      <c r="AG7" s="21">
        <f t="shared" si="3"/>
        <v>4</v>
      </c>
      <c r="AH7" s="7" t="str">
        <f t="shared" si="10"/>
        <v/>
      </c>
    </row>
    <row r="8" spans="1:34" ht="12.5" x14ac:dyDescent="0.25">
      <c r="A8" s="42" t="s">
        <v>22</v>
      </c>
      <c r="B8" s="38" t="s">
        <v>39</v>
      </c>
      <c r="C8" s="14">
        <v>6.9712962962962957E-4</v>
      </c>
      <c r="D8" s="7">
        <f>+RANK(C8,C$2:C$28,1)</f>
        <v>1</v>
      </c>
      <c r="E8" s="14"/>
      <c r="G8" s="14"/>
      <c r="I8" s="16">
        <f t="shared" ref="I8" si="16">13-D8</f>
        <v>12</v>
      </c>
      <c r="J8" s="7">
        <f t="shared" si="0"/>
        <v>1</v>
      </c>
      <c r="K8" s="14">
        <v>7.1716435185185197E-4</v>
      </c>
      <c r="L8" s="7">
        <v>4</v>
      </c>
      <c r="M8" s="14"/>
      <c r="O8" s="14"/>
      <c r="P8" s="7"/>
      <c r="Q8" s="15">
        <f t="shared" si="14"/>
        <v>6.9712962962962957E-4</v>
      </c>
      <c r="R8" s="18">
        <f t="shared" si="4"/>
        <v>6.9712962962962957E-4</v>
      </c>
      <c r="S8" s="16">
        <f>10-L8</f>
        <v>6</v>
      </c>
      <c r="T8" s="7">
        <f t="shared" ref="T8" si="17">+L8</f>
        <v>4</v>
      </c>
      <c r="U8" s="18" t="str">
        <f t="shared" si="5"/>
        <v>jah</v>
      </c>
      <c r="V8" s="14">
        <v>7.0215277777777778E-4</v>
      </c>
      <c r="W8" s="16">
        <f t="shared" si="6"/>
        <v>6</v>
      </c>
      <c r="X8" s="7">
        <v>5</v>
      </c>
      <c r="Y8" s="44">
        <f>+SUM(W8:W10,S8:S10,I8:I10)</f>
        <v>44</v>
      </c>
      <c r="Z8" s="19">
        <f t="shared" si="7"/>
        <v>24</v>
      </c>
      <c r="AA8" s="46">
        <f>+RANK(Y8,Y$2:Y$28)</f>
        <v>5</v>
      </c>
      <c r="AB8" s="17">
        <f>+RANK(Z8,Z$2:Z$28)</f>
        <v>5</v>
      </c>
      <c r="AD8" s="20">
        <f t="shared" si="12"/>
        <v>6.9712962962962957E-4</v>
      </c>
      <c r="AE8" s="20">
        <f t="shared" si="9"/>
        <v>1000</v>
      </c>
      <c r="AF8" s="21">
        <f t="shared" si="2"/>
        <v>4</v>
      </c>
      <c r="AG8" s="21">
        <f t="shared" si="3"/>
        <v>10</v>
      </c>
      <c r="AH8" s="7" t="str">
        <f t="shared" si="10"/>
        <v/>
      </c>
    </row>
    <row r="9" spans="1:34" ht="12.5" x14ac:dyDescent="0.25">
      <c r="A9" s="42"/>
      <c r="B9" s="38" t="s">
        <v>40</v>
      </c>
      <c r="C9" s="15"/>
      <c r="E9" s="14">
        <v>7.3822916666666666E-4</v>
      </c>
      <c r="F9" s="7">
        <f>+RANK(E9,E$2:E$28,1)</f>
        <v>8</v>
      </c>
      <c r="G9" s="14"/>
      <c r="I9" s="16">
        <f t="shared" ref="I9" si="18">13-F9</f>
        <v>5</v>
      </c>
      <c r="J9" s="7">
        <f t="shared" si="0"/>
        <v>23</v>
      </c>
      <c r="K9" s="14"/>
      <c r="M9" s="14">
        <v>7.3458333333333329E-4</v>
      </c>
      <c r="N9" s="7">
        <v>8</v>
      </c>
      <c r="O9" s="14"/>
      <c r="P9" s="7"/>
      <c r="Q9" s="15">
        <f t="shared" si="14"/>
        <v>7.3458333333333329E-4</v>
      </c>
      <c r="R9" s="18">
        <f t="shared" si="4"/>
        <v>7.3458333333333329E-4</v>
      </c>
      <c r="S9" s="16">
        <f>10-N9</f>
        <v>2</v>
      </c>
      <c r="T9" s="7">
        <f t="shared" ref="T9" si="19">+N9</f>
        <v>8</v>
      </c>
      <c r="U9" s="18" t="str">
        <f t="shared" si="5"/>
        <v/>
      </c>
      <c r="V9" s="14"/>
      <c r="W9" s="16" t="str">
        <f t="shared" si="6"/>
        <v/>
      </c>
      <c r="Y9" s="44"/>
      <c r="Z9" s="19">
        <f t="shared" si="7"/>
        <v>7</v>
      </c>
      <c r="AA9" s="46"/>
      <c r="AB9" s="17">
        <f>+RANK(Z9,Z$2:Z$28)</f>
        <v>23</v>
      </c>
      <c r="AD9" s="20">
        <f t="shared" si="12"/>
        <v>7.3458333333333329E-4</v>
      </c>
      <c r="AE9" s="20">
        <f t="shared" si="9"/>
        <v>1000</v>
      </c>
      <c r="AF9" s="21">
        <f t="shared" si="2"/>
        <v>17</v>
      </c>
      <c r="AG9" s="21">
        <f t="shared" si="3"/>
        <v>10</v>
      </c>
      <c r="AH9" s="7" t="str">
        <f t="shared" si="10"/>
        <v/>
      </c>
    </row>
    <row r="10" spans="1:34" s="23" customFormat="1" thickBot="1" x14ac:dyDescent="0.3">
      <c r="A10" s="42"/>
      <c r="B10" s="3" t="s">
        <v>41</v>
      </c>
      <c r="C10" s="22"/>
      <c r="E10" s="24"/>
      <c r="G10" s="24">
        <v>7.817129629629629E-4</v>
      </c>
      <c r="H10" s="23">
        <f>+RANK(G10,G$2:G$28,1)</f>
        <v>5</v>
      </c>
      <c r="I10" s="25">
        <f t="shared" ref="I10" si="20">13-H10</f>
        <v>8</v>
      </c>
      <c r="J10" s="23">
        <f t="shared" si="0"/>
        <v>13</v>
      </c>
      <c r="K10" s="24"/>
      <c r="M10" s="24"/>
      <c r="O10" s="24">
        <v>7.7515046296296284E-4</v>
      </c>
      <c r="P10" s="23">
        <v>5</v>
      </c>
      <c r="Q10" s="22">
        <f t="shared" si="14"/>
        <v>7.7515046296296284E-4</v>
      </c>
      <c r="R10" s="18">
        <f t="shared" si="4"/>
        <v>7.7515046296296284E-4</v>
      </c>
      <c r="S10" s="25">
        <f>10-P10</f>
        <v>5</v>
      </c>
      <c r="T10" s="23">
        <f t="shared" ref="T10" si="21">+P10</f>
        <v>5</v>
      </c>
      <c r="U10" s="27" t="str">
        <f t="shared" si="5"/>
        <v/>
      </c>
      <c r="V10" s="24"/>
      <c r="W10" s="16" t="str">
        <f t="shared" si="6"/>
        <v/>
      </c>
      <c r="Y10" s="45"/>
      <c r="Z10" s="28">
        <f t="shared" si="7"/>
        <v>13</v>
      </c>
      <c r="AA10" s="47"/>
      <c r="AB10" s="26"/>
      <c r="AC10" s="26">
        <f>+RANK(Z10,Z$2:Z$28)</f>
        <v>14</v>
      </c>
      <c r="AD10" s="20">
        <f t="shared" si="12"/>
        <v>10000</v>
      </c>
      <c r="AE10" s="20">
        <f t="shared" si="9"/>
        <v>7.7515046296296284E-4</v>
      </c>
      <c r="AF10" s="21">
        <f t="shared" si="2"/>
        <v>25</v>
      </c>
      <c r="AG10" s="21">
        <f t="shared" si="3"/>
        <v>6</v>
      </c>
      <c r="AH10" s="7" t="str">
        <f t="shared" si="10"/>
        <v/>
      </c>
    </row>
    <row r="11" spans="1:34" s="29" customFormat="1" ht="12.5" x14ac:dyDescent="0.25">
      <c r="A11" s="41" t="s">
        <v>23</v>
      </c>
      <c r="B11" s="2" t="s">
        <v>45</v>
      </c>
      <c r="C11" s="30">
        <v>7.371875E-4</v>
      </c>
      <c r="D11" s="7">
        <f>+RANK(C11,C$2:C$28,1)</f>
        <v>8</v>
      </c>
      <c r="E11" s="30"/>
      <c r="G11" s="30"/>
      <c r="I11" s="31">
        <f t="shared" ref="I11" si="22">13-D11</f>
        <v>5</v>
      </c>
      <c r="J11" s="29">
        <f t="shared" si="0"/>
        <v>23</v>
      </c>
      <c r="K11" s="30">
        <v>7.3218749999999987E-4</v>
      </c>
      <c r="L11" s="7">
        <v>8</v>
      </c>
      <c r="M11" s="30"/>
      <c r="O11" s="30"/>
      <c r="Q11" s="33">
        <f t="shared" si="14"/>
        <v>7.3218749999999987E-4</v>
      </c>
      <c r="R11" s="18">
        <f t="shared" si="4"/>
        <v>7.3218749999999987E-4</v>
      </c>
      <c r="S11" s="31">
        <f>10-L11</f>
        <v>2</v>
      </c>
      <c r="T11" s="7">
        <f t="shared" ref="T11" si="23">+L11</f>
        <v>8</v>
      </c>
      <c r="U11" s="34" t="str">
        <f t="shared" si="5"/>
        <v/>
      </c>
      <c r="V11" s="30"/>
      <c r="W11" s="16" t="str">
        <f t="shared" si="6"/>
        <v/>
      </c>
      <c r="Y11" s="44">
        <f>+SUM(W11:W13,S11:S13,I11:I13)</f>
        <v>25</v>
      </c>
      <c r="Z11" s="35">
        <f t="shared" si="7"/>
        <v>7</v>
      </c>
      <c r="AA11" s="50">
        <f>+RANK(Y11,Y$2:Y$28)</f>
        <v>8</v>
      </c>
      <c r="AB11" s="32">
        <f>+RANK(Z11,Z$2:Z$28)</f>
        <v>23</v>
      </c>
      <c r="AC11" s="32"/>
      <c r="AD11" s="20">
        <f t="shared" ref="AD11:AD28" si="24">IF(AB11&gt;0,MIN(V11,O11,M11,K11,G11,E11,C11),100)</f>
        <v>7.3218749999999987E-4</v>
      </c>
      <c r="AE11" s="20">
        <f t="shared" si="9"/>
        <v>1000</v>
      </c>
      <c r="AF11" s="21">
        <f t="shared" si="2"/>
        <v>16</v>
      </c>
      <c r="AG11" s="21">
        <f t="shared" si="3"/>
        <v>10</v>
      </c>
      <c r="AH11" s="7" t="str">
        <f t="shared" si="10"/>
        <v/>
      </c>
    </row>
    <row r="12" spans="1:34" ht="12.5" x14ac:dyDescent="0.25">
      <c r="A12" s="42"/>
      <c r="B12" s="38" t="s">
        <v>46</v>
      </c>
      <c r="C12" s="15"/>
      <c r="E12" s="14">
        <v>7.3249999999999997E-4</v>
      </c>
      <c r="F12" s="7">
        <f>+RANK(E12,E$2:E$28,1)</f>
        <v>6</v>
      </c>
      <c r="G12" s="14"/>
      <c r="I12" s="16">
        <f t="shared" ref="I12" si="25">13-F12</f>
        <v>7</v>
      </c>
      <c r="J12" s="7">
        <f t="shared" si="0"/>
        <v>16</v>
      </c>
      <c r="K12" s="14"/>
      <c r="M12" s="14">
        <v>7.3185185185185191E-4</v>
      </c>
      <c r="N12" s="7">
        <v>7</v>
      </c>
      <c r="O12" s="14"/>
      <c r="P12" s="7"/>
      <c r="Q12" s="15">
        <f t="shared" si="14"/>
        <v>7.3185185185185191E-4</v>
      </c>
      <c r="R12" s="18">
        <f t="shared" si="4"/>
        <v>7.3185185185185191E-4</v>
      </c>
      <c r="S12" s="16">
        <f>10-N12</f>
        <v>3</v>
      </c>
      <c r="T12" s="7">
        <f t="shared" ref="T12" si="26">+N12</f>
        <v>7</v>
      </c>
      <c r="U12" s="18" t="str">
        <f t="shared" si="5"/>
        <v/>
      </c>
      <c r="V12" s="14"/>
      <c r="W12" s="16" t="str">
        <f t="shared" si="6"/>
        <v/>
      </c>
      <c r="Y12" s="44"/>
      <c r="Z12" s="19">
        <f t="shared" si="7"/>
        <v>10</v>
      </c>
      <c r="AA12" s="46"/>
      <c r="AB12" s="17">
        <f>+RANK(Z12,Z$2:Z$28)</f>
        <v>20</v>
      </c>
      <c r="AD12" s="20">
        <f t="shared" si="24"/>
        <v>7.3185185185185191E-4</v>
      </c>
      <c r="AE12" s="20">
        <f t="shared" si="9"/>
        <v>1000</v>
      </c>
      <c r="AF12" s="21">
        <f t="shared" si="2"/>
        <v>14</v>
      </c>
      <c r="AG12" s="21">
        <f t="shared" si="3"/>
        <v>10</v>
      </c>
      <c r="AH12" s="7" t="str">
        <f t="shared" si="10"/>
        <v/>
      </c>
    </row>
    <row r="13" spans="1:34" s="23" customFormat="1" thickBot="1" x14ac:dyDescent="0.3">
      <c r="A13" s="43"/>
      <c r="B13" s="4" t="s">
        <v>47</v>
      </c>
      <c r="C13" s="22"/>
      <c r="E13" s="24"/>
      <c r="G13" s="24">
        <v>8.551388888888889E-4</v>
      </c>
      <c r="H13" s="23">
        <f>+RANK(G13,G$2:G$28,1)</f>
        <v>7</v>
      </c>
      <c r="I13" s="25">
        <f t="shared" ref="I13" si="27">13-H13</f>
        <v>6</v>
      </c>
      <c r="J13" s="23">
        <f t="shared" si="0"/>
        <v>19</v>
      </c>
      <c r="K13" s="24"/>
      <c r="M13" s="24"/>
      <c r="O13" s="24">
        <v>8.4262731481481471E-4</v>
      </c>
      <c r="P13" s="23">
        <v>8</v>
      </c>
      <c r="Q13" s="22">
        <f t="shared" si="14"/>
        <v>8.4262731481481471E-4</v>
      </c>
      <c r="R13" s="18">
        <f t="shared" si="4"/>
        <v>8.4262731481481471E-4</v>
      </c>
      <c r="S13" s="25">
        <f>10-P13</f>
        <v>2</v>
      </c>
      <c r="T13" s="23">
        <f t="shared" ref="T13" si="28">+P13</f>
        <v>8</v>
      </c>
      <c r="U13" s="27" t="str">
        <f t="shared" si="5"/>
        <v/>
      </c>
      <c r="V13" s="24"/>
      <c r="W13" s="16" t="str">
        <f t="shared" si="6"/>
        <v/>
      </c>
      <c r="Y13" s="45"/>
      <c r="Z13" s="28">
        <f t="shared" si="7"/>
        <v>8</v>
      </c>
      <c r="AA13" s="47"/>
      <c r="AB13" s="26"/>
      <c r="AC13" s="26">
        <f>+RANK(Z13,Z$2:Z$28)</f>
        <v>22</v>
      </c>
      <c r="AD13" s="20">
        <f t="shared" si="24"/>
        <v>100</v>
      </c>
      <c r="AE13" s="20">
        <f t="shared" si="9"/>
        <v>8.4262731481481471E-4</v>
      </c>
      <c r="AF13" s="21">
        <f t="shared" si="2"/>
        <v>19</v>
      </c>
      <c r="AG13" s="21">
        <f t="shared" si="3"/>
        <v>9</v>
      </c>
      <c r="AH13" s="7" t="str">
        <f t="shared" si="10"/>
        <v/>
      </c>
    </row>
    <row r="14" spans="1:34" s="29" customFormat="1" ht="12.5" x14ac:dyDescent="0.25">
      <c r="A14" s="42" t="s">
        <v>24</v>
      </c>
      <c r="B14" s="1" t="s">
        <v>33</v>
      </c>
      <c r="C14" s="30">
        <v>7.2217592592592602E-4</v>
      </c>
      <c r="D14" s="7">
        <f>+RANK(C14,C$2:C$28,1)</f>
        <v>7</v>
      </c>
      <c r="E14" s="30"/>
      <c r="G14" s="30"/>
      <c r="I14" s="31">
        <f t="shared" ref="I14" si="29">13-D14</f>
        <v>6</v>
      </c>
      <c r="J14" s="29">
        <f t="shared" si="0"/>
        <v>19</v>
      </c>
      <c r="K14" s="30">
        <v>7.1487268518518514E-4</v>
      </c>
      <c r="L14" s="7">
        <v>5</v>
      </c>
      <c r="M14" s="30"/>
      <c r="O14" s="30"/>
      <c r="Q14" s="33">
        <f t="shared" si="14"/>
        <v>7.1487268518518514E-4</v>
      </c>
      <c r="R14" s="18">
        <f t="shared" si="4"/>
        <v>7.1487268518518514E-4</v>
      </c>
      <c r="S14" s="31">
        <f>10-L14</f>
        <v>5</v>
      </c>
      <c r="T14" s="7">
        <f t="shared" ref="T14" si="30">+L14</f>
        <v>5</v>
      </c>
      <c r="U14" s="34" t="str">
        <f t="shared" si="5"/>
        <v/>
      </c>
      <c r="V14" s="30"/>
      <c r="W14" s="16" t="str">
        <f t="shared" si="6"/>
        <v/>
      </c>
      <c r="Y14" s="44">
        <f>+SUM(W14:W16,S14:S16,I14:I16)</f>
        <v>31</v>
      </c>
      <c r="Z14" s="35">
        <f t="shared" si="7"/>
        <v>11</v>
      </c>
      <c r="AA14" s="50">
        <f>+RANK(Y14,Y$2:Y$28)</f>
        <v>6</v>
      </c>
      <c r="AB14" s="32">
        <f>+RANK(Z14,Z$2:Z$28)</f>
        <v>18</v>
      </c>
      <c r="AC14" s="32"/>
      <c r="AD14" s="20">
        <f t="shared" si="24"/>
        <v>7.1487268518518514E-4</v>
      </c>
      <c r="AE14" s="20">
        <f t="shared" si="9"/>
        <v>1000</v>
      </c>
      <c r="AF14" s="21">
        <f t="shared" si="2"/>
        <v>10</v>
      </c>
      <c r="AG14" s="21">
        <f t="shared" si="3"/>
        <v>10</v>
      </c>
      <c r="AH14" s="7" t="str">
        <f t="shared" si="10"/>
        <v/>
      </c>
    </row>
    <row r="15" spans="1:34" ht="12.5" x14ac:dyDescent="0.25">
      <c r="A15" s="42"/>
      <c r="B15" s="1" t="s">
        <v>34</v>
      </c>
      <c r="C15" s="15"/>
      <c r="E15" s="14">
        <v>7.3281249999999996E-4</v>
      </c>
      <c r="F15" s="7">
        <f>+RANK(E15,E$2:E$28,1)</f>
        <v>7</v>
      </c>
      <c r="G15" s="14"/>
      <c r="I15" s="16">
        <f t="shared" ref="I15" si="31">13-F15</f>
        <v>6</v>
      </c>
      <c r="J15" s="7">
        <f t="shared" si="0"/>
        <v>19</v>
      </c>
      <c r="K15" s="14"/>
      <c r="M15" s="14">
        <v>7.1476851851851866E-4</v>
      </c>
      <c r="N15" s="7">
        <v>5</v>
      </c>
      <c r="O15" s="14"/>
      <c r="P15" s="7"/>
      <c r="Q15" s="15">
        <f t="shared" si="14"/>
        <v>7.1476851851851866E-4</v>
      </c>
      <c r="R15" s="18">
        <f t="shared" si="4"/>
        <v>7.1476851851851866E-4</v>
      </c>
      <c r="S15" s="16">
        <f>10-N15</f>
        <v>5</v>
      </c>
      <c r="T15" s="7">
        <f t="shared" ref="T15" si="32">+N15</f>
        <v>5</v>
      </c>
      <c r="U15" s="18" t="str">
        <f t="shared" si="5"/>
        <v/>
      </c>
      <c r="V15" s="14"/>
      <c r="W15" s="16" t="str">
        <f t="shared" si="6"/>
        <v/>
      </c>
      <c r="Y15" s="44"/>
      <c r="Z15" s="19">
        <f t="shared" si="7"/>
        <v>11</v>
      </c>
      <c r="AA15" s="46"/>
      <c r="AB15" s="17">
        <f>+RANK(Z15,Z$2:Z$28)</f>
        <v>18</v>
      </c>
      <c r="AD15" s="20">
        <f t="shared" si="24"/>
        <v>7.1476851851851866E-4</v>
      </c>
      <c r="AE15" s="20">
        <f t="shared" si="9"/>
        <v>1000</v>
      </c>
      <c r="AF15" s="21">
        <f t="shared" si="2"/>
        <v>9</v>
      </c>
      <c r="AG15" s="21">
        <f t="shared" si="3"/>
        <v>10</v>
      </c>
      <c r="AH15" s="7" t="str">
        <f t="shared" si="10"/>
        <v/>
      </c>
    </row>
    <row r="16" spans="1:34" s="23" customFormat="1" thickBot="1" x14ac:dyDescent="0.3">
      <c r="A16" s="42"/>
      <c r="B16" s="39" t="s">
        <v>35</v>
      </c>
      <c r="C16" s="22"/>
      <c r="E16" s="24"/>
      <c r="G16" s="24">
        <v>8.551388888888889E-4</v>
      </c>
      <c r="H16" s="23">
        <f>+RANK(G16,G$2:G$28,1)</f>
        <v>7</v>
      </c>
      <c r="I16" s="25">
        <f t="shared" ref="I16" si="33">13-H16</f>
        <v>6</v>
      </c>
      <c r="J16" s="23">
        <f t="shared" si="0"/>
        <v>19</v>
      </c>
      <c r="K16" s="24"/>
      <c r="M16" s="24"/>
      <c r="O16" s="24">
        <v>7.8578703703703699E-4</v>
      </c>
      <c r="P16" s="23">
        <v>7</v>
      </c>
      <c r="Q16" s="22">
        <f>+MIN(C16:P16)</f>
        <v>7.8578703703703699E-4</v>
      </c>
      <c r="R16" s="18">
        <f t="shared" si="4"/>
        <v>7.8578703703703699E-4</v>
      </c>
      <c r="S16" s="25">
        <f>10-P16</f>
        <v>3</v>
      </c>
      <c r="T16" s="23">
        <f t="shared" ref="T16" si="34">+P16</f>
        <v>7</v>
      </c>
      <c r="U16" s="27" t="str">
        <f t="shared" si="5"/>
        <v/>
      </c>
      <c r="V16" s="24"/>
      <c r="W16" s="16" t="str">
        <f t="shared" si="6"/>
        <v/>
      </c>
      <c r="Y16" s="45"/>
      <c r="Z16" s="28">
        <f t="shared" si="7"/>
        <v>9</v>
      </c>
      <c r="AA16" s="47"/>
      <c r="AB16" s="26"/>
      <c r="AC16" s="26">
        <f>+RANK(Z16,Z$2:Z$28)</f>
        <v>21</v>
      </c>
      <c r="AD16" s="20">
        <f t="shared" si="24"/>
        <v>100</v>
      </c>
      <c r="AE16" s="20">
        <f t="shared" si="9"/>
        <v>7.8578703703703699E-4</v>
      </c>
      <c r="AF16" s="21">
        <f t="shared" si="2"/>
        <v>19</v>
      </c>
      <c r="AG16" s="21">
        <f t="shared" si="3"/>
        <v>7</v>
      </c>
      <c r="AH16" s="7" t="str">
        <f t="shared" si="10"/>
        <v/>
      </c>
    </row>
    <row r="17" spans="1:34" s="29" customFormat="1" ht="12.5" x14ac:dyDescent="0.25">
      <c r="A17" s="41" t="s">
        <v>25</v>
      </c>
      <c r="B17" s="2" t="s">
        <v>36</v>
      </c>
      <c r="C17" s="30">
        <v>7.1334490740740744E-4</v>
      </c>
      <c r="D17" s="7">
        <f>+RANK(C17,C$2:C$28,1)</f>
        <v>4</v>
      </c>
      <c r="E17" s="30"/>
      <c r="G17" s="30"/>
      <c r="I17" s="31">
        <f t="shared" ref="I17" si="35">13-D17</f>
        <v>9</v>
      </c>
      <c r="J17" s="29">
        <f t="shared" si="0"/>
        <v>10</v>
      </c>
      <c r="K17" s="30">
        <v>7.1258101851851853E-4</v>
      </c>
      <c r="L17" s="7">
        <v>7</v>
      </c>
      <c r="M17" s="30"/>
      <c r="O17" s="30"/>
      <c r="Q17" s="33">
        <f t="shared" si="14"/>
        <v>7.1258101851851853E-4</v>
      </c>
      <c r="R17" s="18">
        <f t="shared" si="4"/>
        <v>7.1258101851851853E-4</v>
      </c>
      <c r="S17" s="31">
        <f>10-L17</f>
        <v>3</v>
      </c>
      <c r="T17" s="7">
        <f t="shared" ref="T17" si="36">+L17</f>
        <v>7</v>
      </c>
      <c r="U17" s="34" t="str">
        <f t="shared" si="5"/>
        <v/>
      </c>
      <c r="V17" s="30"/>
      <c r="W17" s="16" t="str">
        <f t="shared" si="6"/>
        <v/>
      </c>
      <c r="Y17" s="44">
        <f>+SUM(W17:W19,S17:S19,I17:I19)</f>
        <v>54</v>
      </c>
      <c r="Z17" s="35">
        <f t="shared" si="7"/>
        <v>12</v>
      </c>
      <c r="AA17" s="50">
        <f>+RANK(Y17,Y$2:Y$28)</f>
        <v>3</v>
      </c>
      <c r="AB17" s="32">
        <f>+RANK(Z17,Z$2:Z$28)</f>
        <v>15</v>
      </c>
      <c r="AC17" s="32"/>
      <c r="AD17" s="20">
        <f t="shared" si="24"/>
        <v>7.1258101851851853E-4</v>
      </c>
      <c r="AE17" s="20">
        <f t="shared" si="9"/>
        <v>1000</v>
      </c>
      <c r="AF17" s="21">
        <f t="shared" si="2"/>
        <v>7</v>
      </c>
      <c r="AG17" s="21">
        <f t="shared" si="3"/>
        <v>10</v>
      </c>
      <c r="AH17" s="7" t="str">
        <f t="shared" si="10"/>
        <v/>
      </c>
    </row>
    <row r="18" spans="1:34" ht="12.5" x14ac:dyDescent="0.25">
      <c r="A18" s="42"/>
      <c r="B18" s="38" t="s">
        <v>37</v>
      </c>
      <c r="C18" s="15"/>
      <c r="E18" s="14">
        <v>6.9777777777777774E-4</v>
      </c>
      <c r="F18" s="7">
        <f>+RANK(E18,E$2:E$28,1)</f>
        <v>1</v>
      </c>
      <c r="G18" s="14"/>
      <c r="I18" s="16">
        <f t="shared" ref="I18" si="37">13-F18</f>
        <v>12</v>
      </c>
      <c r="J18" s="7">
        <f t="shared" si="0"/>
        <v>1</v>
      </c>
      <c r="K18" s="14"/>
      <c r="M18" s="14">
        <v>6.9686342592592586E-4</v>
      </c>
      <c r="N18" s="7">
        <v>2</v>
      </c>
      <c r="O18" s="14"/>
      <c r="P18" s="7"/>
      <c r="Q18" s="15">
        <f t="shared" si="14"/>
        <v>6.9686342592592586E-4</v>
      </c>
      <c r="R18" s="18" t="str">
        <f t="shared" si="4"/>
        <v/>
      </c>
      <c r="S18" s="16">
        <f>10-N18</f>
        <v>8</v>
      </c>
      <c r="T18" s="7">
        <f t="shared" ref="T18" si="38">+N18</f>
        <v>2</v>
      </c>
      <c r="U18" s="18" t="str">
        <f t="shared" si="5"/>
        <v>jah</v>
      </c>
      <c r="V18" s="14">
        <v>6.9767361111111115E-4</v>
      </c>
      <c r="W18" s="16">
        <f t="shared" si="6"/>
        <v>5</v>
      </c>
      <c r="X18" s="7">
        <v>6</v>
      </c>
      <c r="Y18" s="44"/>
      <c r="Z18" s="19">
        <f t="shared" si="7"/>
        <v>25</v>
      </c>
      <c r="AA18" s="46"/>
      <c r="AB18" s="17">
        <f>+RANK(Z18,Z$2:Z$28)</f>
        <v>4</v>
      </c>
      <c r="AD18" s="20">
        <f t="shared" si="24"/>
        <v>6.9686342592592586E-4</v>
      </c>
      <c r="AE18" s="20">
        <f t="shared" si="9"/>
        <v>1000</v>
      </c>
      <c r="AF18" s="21">
        <f t="shared" si="2"/>
        <v>3</v>
      </c>
      <c r="AG18" s="21">
        <f t="shared" si="3"/>
        <v>10</v>
      </c>
      <c r="AH18" s="7" t="str">
        <f t="shared" si="10"/>
        <v/>
      </c>
    </row>
    <row r="19" spans="1:34" s="23" customFormat="1" thickBot="1" x14ac:dyDescent="0.3">
      <c r="A19" s="43"/>
      <c r="B19" s="4" t="s">
        <v>38</v>
      </c>
      <c r="C19" s="22"/>
      <c r="E19" s="24"/>
      <c r="G19" s="24">
        <v>7.5846064814814819E-4</v>
      </c>
      <c r="H19" s="23">
        <f>+RANK(G19,G$2:G$28,1)</f>
        <v>2</v>
      </c>
      <c r="I19" s="25">
        <f t="shared" ref="I19" si="39">13-H19</f>
        <v>11</v>
      </c>
      <c r="J19" s="23">
        <f t="shared" si="0"/>
        <v>4</v>
      </c>
      <c r="K19" s="24"/>
      <c r="M19" s="24"/>
      <c r="O19" s="24">
        <v>7.4667824074074079E-4</v>
      </c>
      <c r="P19" s="23">
        <v>4</v>
      </c>
      <c r="Q19" s="22">
        <f t="shared" si="14"/>
        <v>7.4667824074074079E-4</v>
      </c>
      <c r="R19" s="18">
        <f t="shared" si="4"/>
        <v>7.4667824074074079E-4</v>
      </c>
      <c r="S19" s="25">
        <f>10-P19</f>
        <v>6</v>
      </c>
      <c r="T19" s="23">
        <f t="shared" ref="T19" si="40">+P19</f>
        <v>4</v>
      </c>
      <c r="U19" s="27" t="str">
        <f t="shared" si="5"/>
        <v/>
      </c>
      <c r="V19" s="24"/>
      <c r="W19" s="16" t="str">
        <f t="shared" si="6"/>
        <v/>
      </c>
      <c r="Y19" s="45"/>
      <c r="Z19" s="28">
        <f t="shared" si="7"/>
        <v>17</v>
      </c>
      <c r="AA19" s="47"/>
      <c r="AB19" s="26"/>
      <c r="AC19" s="26">
        <f>+RANK(Z19,Z$2:Z$28)</f>
        <v>11</v>
      </c>
      <c r="AD19" s="20">
        <f t="shared" si="24"/>
        <v>100</v>
      </c>
      <c r="AE19" s="20">
        <f t="shared" si="9"/>
        <v>7.4667824074074079E-4</v>
      </c>
      <c r="AF19" s="21">
        <f t="shared" si="2"/>
        <v>19</v>
      </c>
      <c r="AG19" s="21">
        <f t="shared" si="3"/>
        <v>5</v>
      </c>
      <c r="AH19" s="7" t="str">
        <f t="shared" si="10"/>
        <v/>
      </c>
    </row>
    <row r="20" spans="1:34" s="29" customFormat="1" ht="12.5" x14ac:dyDescent="0.25">
      <c r="A20" s="42" t="s">
        <v>26</v>
      </c>
      <c r="B20" s="38" t="s">
        <v>42</v>
      </c>
      <c r="C20" s="30">
        <v>7.1787037037037045E-4</v>
      </c>
      <c r="D20" s="7">
        <f>+RANK(C20,C$2:C$28,1)</f>
        <v>5</v>
      </c>
      <c r="E20" s="30"/>
      <c r="G20" s="30"/>
      <c r="I20" s="31">
        <f t="shared" ref="I20" si="41">13-D20</f>
        <v>8</v>
      </c>
      <c r="J20" s="29">
        <f t="shared" si="0"/>
        <v>13</v>
      </c>
      <c r="K20" s="30">
        <v>7.2019675925925929E-4</v>
      </c>
      <c r="L20" s="7">
        <v>6</v>
      </c>
      <c r="M20" s="30"/>
      <c r="O20" s="30"/>
      <c r="Q20" s="33">
        <f t="shared" si="14"/>
        <v>7.1787037037037045E-4</v>
      </c>
      <c r="R20" s="18">
        <f t="shared" si="4"/>
        <v>7.1787037037037045E-4</v>
      </c>
      <c r="S20" s="31">
        <f>10-L20</f>
        <v>4</v>
      </c>
      <c r="T20" s="7">
        <f t="shared" ref="T20" si="42">+L20</f>
        <v>6</v>
      </c>
      <c r="U20" s="34" t="str">
        <f t="shared" si="5"/>
        <v/>
      </c>
      <c r="V20" s="30"/>
      <c r="W20" s="16" t="str">
        <f t="shared" si="6"/>
        <v/>
      </c>
      <c r="Y20" s="44">
        <f>+SUM(W20:W22,S20:S22,I20:I22)</f>
        <v>31</v>
      </c>
      <c r="Z20" s="35">
        <f t="shared" si="7"/>
        <v>12</v>
      </c>
      <c r="AA20" s="50">
        <f>+RANK(Y20,Y$2:Y$28)</f>
        <v>6</v>
      </c>
      <c r="AB20" s="32">
        <f>+RANK(Z20,Z$2:Z$28)</f>
        <v>15</v>
      </c>
      <c r="AC20" s="32"/>
      <c r="AD20" s="20">
        <f t="shared" si="24"/>
        <v>7.1787037037037045E-4</v>
      </c>
      <c r="AE20" s="20">
        <f t="shared" si="9"/>
        <v>1000</v>
      </c>
      <c r="AF20" s="21">
        <f t="shared" si="2"/>
        <v>11</v>
      </c>
      <c r="AG20" s="21">
        <f t="shared" si="3"/>
        <v>10</v>
      </c>
      <c r="AH20" s="7" t="str">
        <f t="shared" si="10"/>
        <v/>
      </c>
    </row>
    <row r="21" spans="1:34" ht="12.5" x14ac:dyDescent="0.25">
      <c r="A21" s="42"/>
      <c r="B21" s="38" t="s">
        <v>43</v>
      </c>
      <c r="C21" s="15"/>
      <c r="E21" s="14">
        <v>7.5846064814814819E-4</v>
      </c>
      <c r="F21" s="7">
        <f>+RANK(E21,E$2:E$28,1)</f>
        <v>9</v>
      </c>
      <c r="G21" s="14"/>
      <c r="I21" s="16">
        <f t="shared" ref="I21" si="43">13-F21</f>
        <v>4</v>
      </c>
      <c r="J21" s="7">
        <f t="shared" si="0"/>
        <v>25</v>
      </c>
      <c r="K21" s="14"/>
      <c r="M21" s="14">
        <v>7.4501157407407415E-4</v>
      </c>
      <c r="N21" s="7">
        <v>9</v>
      </c>
      <c r="O21" s="14"/>
      <c r="P21" s="7"/>
      <c r="Q21" s="15">
        <f t="shared" si="14"/>
        <v>7.4501157407407415E-4</v>
      </c>
      <c r="R21" s="18">
        <f t="shared" si="4"/>
        <v>7.4501157407407415E-4</v>
      </c>
      <c r="S21" s="16">
        <f>10-N21</f>
        <v>1</v>
      </c>
      <c r="T21" s="7">
        <f t="shared" ref="T21" si="44">+N21</f>
        <v>9</v>
      </c>
      <c r="U21" s="18" t="str">
        <f t="shared" si="5"/>
        <v/>
      </c>
      <c r="V21" s="14"/>
      <c r="W21" s="16" t="str">
        <f t="shared" si="6"/>
        <v/>
      </c>
      <c r="Y21" s="44"/>
      <c r="Z21" s="19">
        <f t="shared" si="7"/>
        <v>5</v>
      </c>
      <c r="AA21" s="46"/>
      <c r="AB21" s="17">
        <f>+RANK(Z21,Z$2:Z$28)</f>
        <v>25</v>
      </c>
      <c r="AD21" s="20">
        <f t="shared" si="24"/>
        <v>7.4501157407407415E-4</v>
      </c>
      <c r="AE21" s="20">
        <f t="shared" si="9"/>
        <v>1000</v>
      </c>
      <c r="AF21" s="21">
        <f t="shared" si="2"/>
        <v>18</v>
      </c>
      <c r="AG21" s="21">
        <f t="shared" si="3"/>
        <v>10</v>
      </c>
      <c r="AH21" s="7" t="str">
        <f t="shared" si="10"/>
        <v/>
      </c>
    </row>
    <row r="22" spans="1:34" s="23" customFormat="1" thickBot="1" x14ac:dyDescent="0.3">
      <c r="A22" s="42"/>
      <c r="B22" s="3" t="s">
        <v>44</v>
      </c>
      <c r="C22" s="22"/>
      <c r="E22" s="24"/>
      <c r="G22" s="24">
        <v>7.6004629629629632E-4</v>
      </c>
      <c r="H22" s="23">
        <f>+RANK(G22,G$2:G$28,1)</f>
        <v>3</v>
      </c>
      <c r="I22" s="25">
        <f t="shared" ref="I22" si="45">13-H22</f>
        <v>10</v>
      </c>
      <c r="J22" s="23">
        <f t="shared" si="0"/>
        <v>7</v>
      </c>
      <c r="K22" s="24"/>
      <c r="M22" s="24"/>
      <c r="O22" s="24">
        <v>7.4574074074074083E-4</v>
      </c>
      <c r="P22" s="23">
        <v>6</v>
      </c>
      <c r="Q22" s="22">
        <f t="shared" si="14"/>
        <v>7.4574074074074083E-4</v>
      </c>
      <c r="R22" s="18">
        <f t="shared" si="4"/>
        <v>7.4574074074074083E-4</v>
      </c>
      <c r="S22" s="25">
        <f>10-P22</f>
        <v>4</v>
      </c>
      <c r="T22" s="23">
        <f t="shared" ref="T22" si="46">+P22</f>
        <v>6</v>
      </c>
      <c r="U22" s="27" t="str">
        <f t="shared" si="5"/>
        <v/>
      </c>
      <c r="V22" s="24"/>
      <c r="W22" s="16" t="str">
        <f t="shared" si="6"/>
        <v/>
      </c>
      <c r="Y22" s="45"/>
      <c r="Z22" s="28">
        <f t="shared" si="7"/>
        <v>14</v>
      </c>
      <c r="AA22" s="47"/>
      <c r="AB22" s="26"/>
      <c r="AC22" s="26">
        <f>+RANK(Z22,Z$2:Z$28)</f>
        <v>13</v>
      </c>
      <c r="AD22" s="20">
        <f t="shared" si="24"/>
        <v>100</v>
      </c>
      <c r="AE22" s="20">
        <f t="shared" si="9"/>
        <v>7.4574074074074083E-4</v>
      </c>
      <c r="AF22" s="21">
        <f t="shared" si="2"/>
        <v>19</v>
      </c>
      <c r="AG22" s="21">
        <f t="shared" si="3"/>
        <v>3</v>
      </c>
      <c r="AH22" s="7" t="str">
        <f t="shared" si="10"/>
        <v/>
      </c>
    </row>
    <row r="23" spans="1:34" s="29" customFormat="1" ht="12.5" x14ac:dyDescent="0.25">
      <c r="A23" s="41" t="s">
        <v>27</v>
      </c>
      <c r="B23" s="2" t="s">
        <v>51</v>
      </c>
      <c r="C23" s="30">
        <v>7.0234953703703703E-4</v>
      </c>
      <c r="D23" s="7">
        <f>+RANK(C23,C$2:C$28,1)</f>
        <v>3</v>
      </c>
      <c r="E23" s="30"/>
      <c r="G23" s="30"/>
      <c r="I23" s="31">
        <f t="shared" ref="I23" si="47">13-D23</f>
        <v>10</v>
      </c>
      <c r="J23" s="29">
        <f t="shared" si="0"/>
        <v>7</v>
      </c>
      <c r="K23" s="30">
        <v>6.9443287037037043E-4</v>
      </c>
      <c r="L23" s="7">
        <v>1</v>
      </c>
      <c r="M23" s="30"/>
      <c r="O23" s="30"/>
      <c r="Q23" s="33">
        <f t="shared" si="14"/>
        <v>6.9443287037037043E-4</v>
      </c>
      <c r="R23" s="18" t="str">
        <f t="shared" si="4"/>
        <v/>
      </c>
      <c r="S23" s="31">
        <f>10-L23</f>
        <v>9</v>
      </c>
      <c r="T23" s="7">
        <f t="shared" ref="T23" si="48">+L23</f>
        <v>1</v>
      </c>
      <c r="U23" s="34" t="str">
        <f t="shared" si="5"/>
        <v>jah</v>
      </c>
      <c r="V23" s="30">
        <v>6.9443287037037043E-4</v>
      </c>
      <c r="W23" s="16">
        <f t="shared" si="6"/>
        <v>10</v>
      </c>
      <c r="X23" s="29">
        <v>1</v>
      </c>
      <c r="Y23" s="44">
        <f>+SUM(W23:W25,S23:S25,I23:I25)</f>
        <v>76</v>
      </c>
      <c r="Z23" s="35">
        <f t="shared" si="7"/>
        <v>29</v>
      </c>
      <c r="AA23" s="50">
        <f>+RANK(Y23,Y$2:Y$28)</f>
        <v>1</v>
      </c>
      <c r="AB23" s="32">
        <f>+RANK(Z23,Z$2:Z$28)</f>
        <v>1</v>
      </c>
      <c r="AC23" s="32"/>
      <c r="AD23" s="20">
        <f t="shared" si="24"/>
        <v>6.9443287037037043E-4</v>
      </c>
      <c r="AE23" s="20">
        <f t="shared" si="9"/>
        <v>1000</v>
      </c>
      <c r="AF23" s="21">
        <f t="shared" si="2"/>
        <v>2</v>
      </c>
      <c r="AG23" s="21">
        <f t="shared" si="3"/>
        <v>10</v>
      </c>
      <c r="AH23" s="7" t="str">
        <f t="shared" si="10"/>
        <v/>
      </c>
    </row>
    <row r="24" spans="1:34" ht="12.5" x14ac:dyDescent="0.25">
      <c r="A24" s="42"/>
      <c r="B24" s="38" t="s">
        <v>52</v>
      </c>
      <c r="C24" s="15"/>
      <c r="E24" s="14">
        <v>7.0111111111111112E-4</v>
      </c>
      <c r="F24" s="7">
        <f>+RANK(E24,E$2:E$28,1)</f>
        <v>2</v>
      </c>
      <c r="G24" s="14"/>
      <c r="I24" s="16">
        <f t="shared" ref="I24" si="49">13-F24</f>
        <v>11</v>
      </c>
      <c r="J24" s="7">
        <f t="shared" si="0"/>
        <v>4</v>
      </c>
      <c r="K24" s="14"/>
      <c r="M24" s="14">
        <v>6.9482638888888892E-4</v>
      </c>
      <c r="N24" s="7">
        <v>1</v>
      </c>
      <c r="O24" s="14"/>
      <c r="P24" s="7"/>
      <c r="Q24" s="15">
        <f t="shared" si="14"/>
        <v>6.9482638888888892E-4</v>
      </c>
      <c r="R24" s="18" t="str">
        <f t="shared" si="4"/>
        <v/>
      </c>
      <c r="S24" s="16">
        <f>10-N24</f>
        <v>9</v>
      </c>
      <c r="T24" s="7">
        <f t="shared" ref="T24" si="50">+N24</f>
        <v>1</v>
      </c>
      <c r="U24" s="18" t="str">
        <f t="shared" si="5"/>
        <v>jah</v>
      </c>
      <c r="V24" s="14">
        <v>6.9391203703703705E-4</v>
      </c>
      <c r="W24" s="16">
        <f t="shared" si="6"/>
        <v>9</v>
      </c>
      <c r="X24" s="7">
        <v>2</v>
      </c>
      <c r="Y24" s="44"/>
      <c r="Z24" s="19">
        <f t="shared" si="7"/>
        <v>29</v>
      </c>
      <c r="AA24" s="46"/>
      <c r="AB24" s="17">
        <f>+RANK(Z24,Z$2:Z$28)</f>
        <v>1</v>
      </c>
      <c r="AD24" s="20">
        <f t="shared" si="24"/>
        <v>6.9391203703703705E-4</v>
      </c>
      <c r="AE24" s="20">
        <f>IF(AC24&gt;0,MIN(V24,O24,M24,K24,G24,E24,C24),1000)</f>
        <v>1000</v>
      </c>
      <c r="AF24" s="21">
        <f t="shared" si="2"/>
        <v>1</v>
      </c>
      <c r="AG24" s="21">
        <f t="shared" si="3"/>
        <v>10</v>
      </c>
      <c r="AH24" s="7" t="str">
        <f t="shared" si="10"/>
        <v>parim mees</v>
      </c>
    </row>
    <row r="25" spans="1:34" s="23" customFormat="1" thickBot="1" x14ac:dyDescent="0.3">
      <c r="A25" s="43"/>
      <c r="B25" s="40" t="s">
        <v>53</v>
      </c>
      <c r="C25" s="22"/>
      <c r="E25" s="24"/>
      <c r="G25" s="24">
        <v>7.8193287037037033E-4</v>
      </c>
      <c r="H25" s="23">
        <f>+RANK(G25,G$2:G$28,1)</f>
        <v>6</v>
      </c>
      <c r="I25" s="25">
        <f t="shared" ref="I25" si="51">13-H25</f>
        <v>7</v>
      </c>
      <c r="J25" s="23">
        <f t="shared" si="0"/>
        <v>16</v>
      </c>
      <c r="K25" s="24"/>
      <c r="M25" s="24"/>
      <c r="O25" s="24">
        <v>7.3906250000000003E-4</v>
      </c>
      <c r="P25" s="23">
        <v>2</v>
      </c>
      <c r="Q25" s="22">
        <f t="shared" si="14"/>
        <v>7.3906250000000003E-4</v>
      </c>
      <c r="R25" s="18" t="str">
        <f t="shared" si="4"/>
        <v/>
      </c>
      <c r="S25" s="25">
        <f>10-P25</f>
        <v>8</v>
      </c>
      <c r="T25" s="23">
        <f t="shared" ref="T25" si="52">+P25</f>
        <v>2</v>
      </c>
      <c r="U25" s="27" t="str">
        <f t="shared" si="5"/>
        <v>jah</v>
      </c>
      <c r="V25" s="24">
        <v>7.3749999999999998E-4</v>
      </c>
      <c r="W25" s="16">
        <f t="shared" si="6"/>
        <v>3</v>
      </c>
      <c r="X25" s="23">
        <v>8</v>
      </c>
      <c r="Y25" s="45"/>
      <c r="Z25" s="28">
        <f t="shared" si="7"/>
        <v>18</v>
      </c>
      <c r="AA25" s="47"/>
      <c r="AB25" s="26"/>
      <c r="AC25" s="26">
        <f>+RANK(Z25,Z$2:Z$28)</f>
        <v>9</v>
      </c>
      <c r="AD25" s="20">
        <f t="shared" si="24"/>
        <v>100</v>
      </c>
      <c r="AE25" s="20">
        <f t="shared" si="9"/>
        <v>7.3749999999999998E-4</v>
      </c>
      <c r="AF25" s="21">
        <f t="shared" si="2"/>
        <v>19</v>
      </c>
      <c r="AG25" s="21">
        <f t="shared" si="3"/>
        <v>2</v>
      </c>
      <c r="AH25" s="7" t="str">
        <f t="shared" si="10"/>
        <v/>
      </c>
    </row>
    <row r="26" spans="1:34" s="29" customFormat="1" ht="12.5" x14ac:dyDescent="0.25">
      <c r="A26" s="42" t="s">
        <v>28</v>
      </c>
      <c r="B26" s="1" t="s">
        <v>30</v>
      </c>
      <c r="C26" s="30">
        <v>6.9920138888888896E-4</v>
      </c>
      <c r="D26" s="29">
        <f>+RANK(C26,C$2:C$28,1)</f>
        <v>2</v>
      </c>
      <c r="E26" s="30"/>
      <c r="G26" s="30"/>
      <c r="I26" s="31">
        <f t="shared" ref="I26" si="53">13-D26</f>
        <v>11</v>
      </c>
      <c r="J26" s="29">
        <f t="shared" si="0"/>
        <v>4</v>
      </c>
      <c r="K26" s="30">
        <v>7.043402777777778E-4</v>
      </c>
      <c r="L26" s="29">
        <v>2</v>
      </c>
      <c r="M26" s="30"/>
      <c r="O26" s="30"/>
      <c r="Q26" s="33">
        <f t="shared" si="14"/>
        <v>6.9920138888888896E-4</v>
      </c>
      <c r="R26" s="18" t="str">
        <f t="shared" si="4"/>
        <v/>
      </c>
      <c r="S26" s="31">
        <f>10-L26</f>
        <v>8</v>
      </c>
      <c r="T26" s="7">
        <f t="shared" ref="T26" si="54">+L26</f>
        <v>2</v>
      </c>
      <c r="U26" s="34" t="str">
        <f t="shared" si="5"/>
        <v>jah</v>
      </c>
      <c r="V26" s="30">
        <v>7.0788194444444447E-4</v>
      </c>
      <c r="W26" s="16">
        <f t="shared" si="6"/>
        <v>7</v>
      </c>
      <c r="X26" s="29">
        <v>4</v>
      </c>
      <c r="Y26" s="44">
        <f>+SUM(W26:W28,S26:S28,I26:I28)</f>
        <v>69</v>
      </c>
      <c r="Z26" s="35">
        <f t="shared" si="7"/>
        <v>26</v>
      </c>
      <c r="AA26" s="50">
        <f>+RANK(Y26,Y$2:Y$28)</f>
        <v>2</v>
      </c>
      <c r="AB26" s="32">
        <f>+RANK(Z26,Z$2:Z$28)</f>
        <v>3</v>
      </c>
      <c r="AC26" s="32"/>
      <c r="AD26" s="20">
        <f t="shared" si="24"/>
        <v>6.9920138888888896E-4</v>
      </c>
      <c r="AE26" s="20">
        <f t="shared" si="9"/>
        <v>1000</v>
      </c>
      <c r="AF26" s="21">
        <f t="shared" si="2"/>
        <v>5</v>
      </c>
      <c r="AG26" s="21">
        <f t="shared" si="3"/>
        <v>10</v>
      </c>
      <c r="AH26" s="7" t="str">
        <f t="shared" si="10"/>
        <v/>
      </c>
    </row>
    <row r="27" spans="1:34" ht="12.5" x14ac:dyDescent="0.25">
      <c r="A27" s="42"/>
      <c r="B27" s="1" t="s">
        <v>31</v>
      </c>
      <c r="C27" s="15"/>
      <c r="E27" s="14">
        <v>7.222800925925925E-4</v>
      </c>
      <c r="F27" s="7">
        <f>+RANK(E27,E$2:E$28,1)</f>
        <v>3</v>
      </c>
      <c r="G27" s="14"/>
      <c r="I27" s="16">
        <f t="shared" ref="I27" si="55">13-F27</f>
        <v>10</v>
      </c>
      <c r="J27" s="7">
        <f t="shared" si="0"/>
        <v>7</v>
      </c>
      <c r="K27" s="14"/>
      <c r="M27" s="14">
        <v>7.1810185185185182E-4</v>
      </c>
      <c r="N27" s="7">
        <v>3</v>
      </c>
      <c r="O27" s="14"/>
      <c r="P27" s="7"/>
      <c r="Q27" s="15">
        <f t="shared" si="14"/>
        <v>7.1810185185185182E-4</v>
      </c>
      <c r="R27" s="18" t="str">
        <f t="shared" si="4"/>
        <v/>
      </c>
      <c r="S27" s="16">
        <f>10-N27</f>
        <v>7</v>
      </c>
      <c r="T27" s="7">
        <f t="shared" ref="T27" si="56">+N27</f>
        <v>3</v>
      </c>
      <c r="U27" s="18" t="str">
        <f t="shared" si="5"/>
        <v>jah</v>
      </c>
      <c r="V27" s="14">
        <v>7.1268518518518512E-4</v>
      </c>
      <c r="W27" s="16">
        <f t="shared" si="6"/>
        <v>4</v>
      </c>
      <c r="X27" s="7">
        <v>7</v>
      </c>
      <c r="Y27" s="44"/>
      <c r="Z27" s="19">
        <f t="shared" si="7"/>
        <v>21</v>
      </c>
      <c r="AA27" s="46"/>
      <c r="AB27" s="17">
        <f>+RANK(Z27,Z$2:Z$28)</f>
        <v>8</v>
      </c>
      <c r="AD27" s="20">
        <f t="shared" si="24"/>
        <v>7.1268518518518512E-4</v>
      </c>
      <c r="AE27" s="20">
        <f t="shared" si="9"/>
        <v>1000</v>
      </c>
      <c r="AF27" s="21">
        <f t="shared" si="2"/>
        <v>8</v>
      </c>
      <c r="AG27" s="21">
        <f t="shared" si="3"/>
        <v>10</v>
      </c>
      <c r="AH27" s="7" t="str">
        <f t="shared" si="10"/>
        <v/>
      </c>
    </row>
    <row r="28" spans="1:34" s="23" customFormat="1" thickBot="1" x14ac:dyDescent="0.3">
      <c r="A28" s="42"/>
      <c r="B28" s="3" t="s">
        <v>32</v>
      </c>
      <c r="C28" s="22"/>
      <c r="E28" s="24"/>
      <c r="G28" s="24">
        <v>7.3437500000000011E-4</v>
      </c>
      <c r="H28" s="23">
        <f>+RANK(G28,G$2:G$28,1)</f>
        <v>1</v>
      </c>
      <c r="I28" s="25">
        <f t="shared" ref="I28" si="57">13-H28</f>
        <v>12</v>
      </c>
      <c r="J28" s="23">
        <f t="shared" si="0"/>
        <v>1</v>
      </c>
      <c r="K28" s="24"/>
      <c r="M28" s="24"/>
      <c r="O28" s="24">
        <v>7.3885416666666663E-4</v>
      </c>
      <c r="P28" s="23">
        <v>1</v>
      </c>
      <c r="Q28" s="22">
        <f t="shared" si="14"/>
        <v>7.3437500000000011E-4</v>
      </c>
      <c r="R28" s="18" t="str">
        <f t="shared" si="4"/>
        <v/>
      </c>
      <c r="S28" s="25">
        <f>10-P28</f>
        <v>9</v>
      </c>
      <c r="T28" s="23">
        <f t="shared" ref="T28" si="58">+P28</f>
        <v>1</v>
      </c>
      <c r="U28" s="27" t="str">
        <f t="shared" si="5"/>
        <v>jah</v>
      </c>
      <c r="V28" s="24">
        <v>7.4219907407407405E-4</v>
      </c>
      <c r="W28" s="16">
        <f t="shared" si="6"/>
        <v>1</v>
      </c>
      <c r="X28" s="23">
        <v>10</v>
      </c>
      <c r="Y28" s="45"/>
      <c r="Z28" s="28">
        <f t="shared" si="7"/>
        <v>22</v>
      </c>
      <c r="AA28" s="47"/>
      <c r="AB28" s="26"/>
      <c r="AC28" s="26">
        <f>+RANK(Z28,Z$2:Z$28)</f>
        <v>6</v>
      </c>
      <c r="AD28" s="20">
        <f t="shared" si="24"/>
        <v>100</v>
      </c>
      <c r="AE28" s="20">
        <f t="shared" si="9"/>
        <v>7.3437500000000011E-4</v>
      </c>
      <c r="AF28" s="21">
        <f t="shared" si="2"/>
        <v>19</v>
      </c>
      <c r="AG28" s="21">
        <f t="shared" si="3"/>
        <v>1</v>
      </c>
      <c r="AH28" s="7" t="str">
        <f t="shared" si="10"/>
        <v>parim naine</v>
      </c>
    </row>
    <row r="29" spans="1:34" x14ac:dyDescent="0.3">
      <c r="K29" s="18"/>
      <c r="V29" s="18"/>
    </row>
    <row r="30" spans="1:34" x14ac:dyDescent="0.3">
      <c r="M30" s="18"/>
      <c r="U30" s="37">
        <f>+COUNTIF(U2:U28,"jah")</f>
        <v>10</v>
      </c>
      <c r="V30" s="37">
        <f>+COUNTA(V2:V28)</f>
        <v>10</v>
      </c>
    </row>
    <row r="31" spans="1:34" x14ac:dyDescent="0.3">
      <c r="O31" s="18"/>
    </row>
  </sheetData>
  <mergeCells count="27">
    <mergeCell ref="A26:A28"/>
    <mergeCell ref="Y26:Y28"/>
    <mergeCell ref="AA26:AA28"/>
    <mergeCell ref="A20:A22"/>
    <mergeCell ref="Y20:Y22"/>
    <mergeCell ref="AA20:AA22"/>
    <mergeCell ref="A23:A25"/>
    <mergeCell ref="Y23:Y25"/>
    <mergeCell ref="AA23:AA25"/>
    <mergeCell ref="A14:A16"/>
    <mergeCell ref="Y14:Y16"/>
    <mergeCell ref="AA14:AA16"/>
    <mergeCell ref="A17:A19"/>
    <mergeCell ref="Y17:Y19"/>
    <mergeCell ref="AA17:AA19"/>
    <mergeCell ref="A8:A10"/>
    <mergeCell ref="Y8:Y10"/>
    <mergeCell ref="AA8:AA10"/>
    <mergeCell ref="A11:A13"/>
    <mergeCell ref="Y11:Y13"/>
    <mergeCell ref="AA11:AA13"/>
    <mergeCell ref="A2:A4"/>
    <mergeCell ref="Y2:Y4"/>
    <mergeCell ref="AA2:AA4"/>
    <mergeCell ref="A5:A7"/>
    <mergeCell ref="Y5:Y7"/>
    <mergeCell ref="AA5:AA7"/>
  </mergeCells>
  <conditionalFormatting sqref="C2:H28">
    <cfRule type="containsBlanks" dxfId="9" priority="13">
      <formula>LEN(TRIM(C2))=0</formula>
    </cfRule>
  </conditionalFormatting>
  <conditionalFormatting sqref="K2:K28 O2:O28 M2:M28">
    <cfRule type="containsBlanks" dxfId="8" priority="11">
      <formula>LEN(TRIM(K2))=0</formula>
    </cfRule>
  </conditionalFormatting>
  <conditionalFormatting sqref="N28">
    <cfRule type="containsBlanks" dxfId="7" priority="9">
      <formula>LEN(TRIM(N28))=0</formula>
    </cfRule>
  </conditionalFormatting>
  <conditionalFormatting sqref="L24:L25 L27:L28">
    <cfRule type="containsBlanks" dxfId="6" priority="8">
      <formula>LEN(TRIM(L24))=0</formula>
    </cfRule>
  </conditionalFormatting>
  <conditionalFormatting sqref="V10">
    <cfRule type="containsBlanks" dxfId="5" priority="6">
      <formula>LEN(TRIM(V10))=0</formula>
    </cfRule>
  </conditionalFormatting>
  <conditionalFormatting sqref="V12">
    <cfRule type="containsBlanks" dxfId="4" priority="5">
      <formula>LEN(TRIM(V12))=0</formula>
    </cfRule>
  </conditionalFormatting>
  <conditionalFormatting sqref="AB2:AB2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:AC2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:AA2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2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:X2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:Q2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6">
    <cfRule type="containsBlanks" dxfId="3" priority="4">
      <formula>LEN(TRIM(L26))=0</formula>
    </cfRule>
  </conditionalFormatting>
  <conditionalFormatting sqref="L2:L23">
    <cfRule type="containsBlanks" dxfId="2" priority="3">
      <formula>LEN(TRIM(L2))=0</formula>
    </cfRule>
  </conditionalFormatting>
  <conditionalFormatting sqref="N2:N27">
    <cfRule type="containsBlanks" dxfId="1" priority="2">
      <formula>LEN(TRIM(N2))=0</formula>
    </cfRule>
  </conditionalFormatting>
  <conditionalFormatting sqref="P2:P28">
    <cfRule type="containsBlanks" dxfId="0" priority="1">
      <formula>LEN(TRIM(P2))=0</formula>
    </cfRule>
  </conditionalFormatting>
  <printOptions gridLines="1" gridLinesSet="0"/>
  <pageMargins left="0.23622047244094491" right="0.23622047244094491" top="0.74803149606299213" bottom="0.74803149606299213" header="0.31496062992125984" footer="0.31496062992125984"/>
  <pageSetup paperSize="9" scale="96" orientation="landscape" horizontalDpi="300" r:id="rId1"/>
  <headerFooter alignWithMargins="0">
    <oddHeader>&amp;CEETEL Kart 2017&amp;RLaitse 09.06.2017</oddHeader>
    <oddFooter>&amp;CPeakohtunik Krister Peetmaa ::</oddFooter>
  </headerFooter>
  <colBreaks count="1" manualBreakCount="1">
    <brk id="2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2"/>
  <sheetViews>
    <sheetView workbookViewId="0">
      <selection activeCell="C19" sqref="C19"/>
    </sheetView>
  </sheetViews>
  <sheetFormatPr defaultRowHeight="12.5" x14ac:dyDescent="0.25"/>
  <sheetData>
    <row r="2" spans="2:2" ht="14.5" x14ac:dyDescent="0.25">
      <c r="B2" s="5"/>
    </row>
    <row r="3" spans="2:2" ht="14.5" x14ac:dyDescent="0.25">
      <c r="B3" s="5"/>
    </row>
    <row r="4" spans="2:2" ht="14.5" x14ac:dyDescent="0.25">
      <c r="B4" s="5"/>
    </row>
    <row r="5" spans="2:2" ht="14.5" x14ac:dyDescent="0.25">
      <c r="B5" s="5"/>
    </row>
    <row r="6" spans="2:2" ht="14.5" x14ac:dyDescent="0.25">
      <c r="B6" s="5"/>
    </row>
    <row r="7" spans="2:2" ht="14.5" x14ac:dyDescent="0.25">
      <c r="B7" s="5"/>
    </row>
    <row r="8" spans="2:2" ht="14.5" x14ac:dyDescent="0.25">
      <c r="B8" s="5"/>
    </row>
    <row r="9" spans="2:2" ht="14.5" x14ac:dyDescent="0.25">
      <c r="B9" s="5"/>
    </row>
    <row r="10" spans="2:2" ht="14.5" x14ac:dyDescent="0.25">
      <c r="B10" s="5"/>
    </row>
    <row r="11" spans="2:2" ht="14.5" x14ac:dyDescent="0.25">
      <c r="B11" s="5"/>
    </row>
    <row r="12" spans="2:2" ht="14.5" x14ac:dyDescent="0.25">
      <c r="B1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Kart 2021</vt:lpstr>
      <vt:lpstr>Sheet1</vt:lpstr>
      <vt:lpstr>'Kart 2021'!Print_Area</vt:lpstr>
      <vt:lpstr>'Kart 2021'!Print_Titles</vt:lpstr>
    </vt:vector>
  </TitlesOfParts>
  <Company>EETEL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Matsi</dc:creator>
  <cp:lastModifiedBy>Märt Viileberg</cp:lastModifiedBy>
  <cp:lastPrinted>2017-06-09T08:57:57Z</cp:lastPrinted>
  <dcterms:created xsi:type="dcterms:W3CDTF">1997-04-02T06:23:29Z</dcterms:created>
  <dcterms:modified xsi:type="dcterms:W3CDTF">2021-06-14T06:59:45Z</dcterms:modified>
</cp:coreProperties>
</file>